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STAVO\Desktop\PREFEITURAS GM\PREFEITURA SÃO MIGUEL DO GOSTOSO\"/>
    </mc:Choice>
  </mc:AlternateContent>
  <xr:revisionPtr revIDLastSave="0" documentId="13_ncr:1_{2E7418C0-58FE-4D3C-AAD2-6CF256A3C5BB}" xr6:coauthVersionLast="46" xr6:coauthVersionMax="46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Orçamento Sintético" sheetId="1" state="hidden" r:id="rId1"/>
    <sheet name="Orçamento" sheetId="3" r:id="rId2"/>
    <sheet name="Cronograma" sheetId="2" r:id="rId3"/>
    <sheet name="BDI" sheetId="5" r:id="rId4"/>
  </sheets>
  <externalReferences>
    <externalReference r:id="rId5"/>
    <externalReference r:id="rId6"/>
  </externalReferences>
  <definedNames>
    <definedName name="_xlnm.Print_Area" localSheetId="2">Cronograma!$A$1:$I$19</definedName>
    <definedName name="_xlnm.Print_Area" localSheetId="1">Orçamento!$A$1:$I$76</definedName>
    <definedName name="_xlnm.Print_Area" localSheetId="0">'Orçamento Sintético'!$A$1:$I$77</definedName>
    <definedName name="_xlnm.Print_Titles" localSheetId="0">'[1]repeated header'!$4:$4</definedName>
  </definedNames>
  <calcPr calcId="191029"/>
</workbook>
</file>

<file path=xl/calcChain.xml><?xml version="1.0" encoding="utf-8"?>
<calcChain xmlns="http://schemas.openxmlformats.org/spreadsheetml/2006/main">
  <c r="K73" i="3" l="1"/>
  <c r="J73" i="3"/>
  <c r="H71" i="3"/>
  <c r="H70" i="3"/>
  <c r="H69" i="3"/>
  <c r="H68" i="3"/>
  <c r="K68" i="3" s="1"/>
  <c r="H67" i="3"/>
  <c r="H66" i="3"/>
  <c r="H65" i="3"/>
  <c r="H63" i="3"/>
  <c r="H62" i="3"/>
  <c r="H61" i="3"/>
  <c r="H60" i="3"/>
  <c r="H59" i="3"/>
  <c r="H57" i="3"/>
  <c r="H54" i="3"/>
  <c r="H53" i="3"/>
  <c r="H52" i="3"/>
  <c r="H51" i="3"/>
  <c r="K51" i="3" s="1"/>
  <c r="H50" i="3"/>
  <c r="H49" i="3"/>
  <c r="H48" i="3"/>
  <c r="H46" i="3"/>
  <c r="H45" i="3"/>
  <c r="H44" i="3"/>
  <c r="H43" i="3"/>
  <c r="K43" i="3" s="1"/>
  <c r="H42" i="3"/>
  <c r="H40" i="3"/>
  <c r="H37" i="3"/>
  <c r="H36" i="3"/>
  <c r="H35" i="3"/>
  <c r="H34" i="3"/>
  <c r="H33" i="3"/>
  <c r="H32" i="3"/>
  <c r="H31" i="3"/>
  <c r="H29" i="3"/>
  <c r="H28" i="3"/>
  <c r="H27" i="3"/>
  <c r="H26" i="3"/>
  <c r="H25" i="3"/>
  <c r="H23" i="3"/>
  <c r="H20" i="3"/>
  <c r="H19" i="3"/>
  <c r="H18" i="3"/>
  <c r="H17" i="3"/>
  <c r="I17" i="3" s="1"/>
  <c r="H16" i="3"/>
  <c r="H15" i="3"/>
  <c r="H14" i="3"/>
  <c r="H12" i="3"/>
  <c r="H11" i="3"/>
  <c r="H10" i="3"/>
  <c r="H9" i="3"/>
  <c r="I9" i="3" s="1"/>
  <c r="H8" i="3"/>
  <c r="H6" i="3"/>
  <c r="A3" i="3"/>
  <c r="F17" i="5"/>
  <c r="A1" i="5"/>
  <c r="K71" i="3"/>
  <c r="J71" i="3"/>
  <c r="I71" i="3"/>
  <c r="K70" i="3"/>
  <c r="J70" i="3"/>
  <c r="I70" i="3"/>
  <c r="K69" i="3"/>
  <c r="J69" i="3"/>
  <c r="I69" i="3"/>
  <c r="J68" i="3"/>
  <c r="K67" i="3"/>
  <c r="J67" i="3"/>
  <c r="I67" i="3"/>
  <c r="K66" i="3"/>
  <c r="J66" i="3"/>
  <c r="I66" i="3"/>
  <c r="J65" i="3"/>
  <c r="K65" i="3"/>
  <c r="K64" i="3"/>
  <c r="J64" i="3"/>
  <c r="K63" i="3"/>
  <c r="J63" i="3"/>
  <c r="I63" i="3"/>
  <c r="K62" i="3"/>
  <c r="J62" i="3"/>
  <c r="I62" i="3"/>
  <c r="F61" i="3"/>
  <c r="I61" i="3" s="1"/>
  <c r="F60" i="3"/>
  <c r="F59" i="3"/>
  <c r="I59" i="3" s="1"/>
  <c r="K58" i="3"/>
  <c r="J58" i="3"/>
  <c r="F57" i="3"/>
  <c r="K57" i="3" s="1"/>
  <c r="K56" i="3"/>
  <c r="J56" i="3"/>
  <c r="K55" i="3"/>
  <c r="J55" i="3"/>
  <c r="K54" i="3"/>
  <c r="J54" i="3"/>
  <c r="I54" i="3"/>
  <c r="K53" i="3"/>
  <c r="J53" i="3"/>
  <c r="I53" i="3"/>
  <c r="K52" i="3"/>
  <c r="J52" i="3"/>
  <c r="I52" i="3"/>
  <c r="J51" i="3"/>
  <c r="I51" i="3"/>
  <c r="K50" i="3"/>
  <c r="J50" i="3"/>
  <c r="I50" i="3"/>
  <c r="K49" i="3"/>
  <c r="J49" i="3"/>
  <c r="I49" i="3"/>
  <c r="K48" i="3"/>
  <c r="J48" i="3"/>
  <c r="I48" i="3"/>
  <c r="K47" i="3"/>
  <c r="J47" i="3"/>
  <c r="F46" i="3"/>
  <c r="J46" i="3" s="1"/>
  <c r="F45" i="3"/>
  <c r="J45" i="3" s="1"/>
  <c r="K44" i="3"/>
  <c r="J44" i="3"/>
  <c r="I44" i="3"/>
  <c r="J43" i="3"/>
  <c r="I43" i="3"/>
  <c r="F42" i="3"/>
  <c r="J42" i="3" s="1"/>
  <c r="K41" i="3"/>
  <c r="J41" i="3"/>
  <c r="F40" i="3"/>
  <c r="K40" i="3" s="1"/>
  <c r="K39" i="3"/>
  <c r="J39" i="3"/>
  <c r="K38" i="3"/>
  <c r="J38" i="3"/>
  <c r="K37" i="3"/>
  <c r="J37" i="3"/>
  <c r="I37" i="3"/>
  <c r="K36" i="3"/>
  <c r="J36" i="3"/>
  <c r="I36" i="3"/>
  <c r="K35" i="3"/>
  <c r="J35" i="3"/>
  <c r="I35" i="3"/>
  <c r="K34" i="3"/>
  <c r="J34" i="3"/>
  <c r="I34" i="3"/>
  <c r="K33" i="3"/>
  <c r="J33" i="3"/>
  <c r="I33" i="3"/>
  <c r="K32" i="3"/>
  <c r="J32" i="3"/>
  <c r="I32" i="3"/>
  <c r="J31" i="3"/>
  <c r="K31" i="3"/>
  <c r="K30" i="3"/>
  <c r="J30" i="3"/>
  <c r="K29" i="3"/>
  <c r="J29" i="3"/>
  <c r="I29" i="3"/>
  <c r="K28" i="3"/>
  <c r="J28" i="3"/>
  <c r="I28" i="3"/>
  <c r="K27" i="3"/>
  <c r="J27" i="3"/>
  <c r="F27" i="3"/>
  <c r="I27" i="3" s="1"/>
  <c r="F26" i="3"/>
  <c r="F25" i="3"/>
  <c r="I25" i="3" s="1"/>
  <c r="K24" i="3"/>
  <c r="J24" i="3"/>
  <c r="F23" i="3"/>
  <c r="K22" i="3"/>
  <c r="J22" i="3"/>
  <c r="K21" i="3"/>
  <c r="J21" i="3"/>
  <c r="K20" i="3"/>
  <c r="J20" i="3"/>
  <c r="I20" i="3"/>
  <c r="K19" i="3"/>
  <c r="J19" i="3"/>
  <c r="I19" i="3"/>
  <c r="K18" i="3"/>
  <c r="J18" i="3"/>
  <c r="I18" i="3"/>
  <c r="J17" i="3"/>
  <c r="K16" i="3"/>
  <c r="J16" i="3"/>
  <c r="I16" i="3"/>
  <c r="K15" i="3"/>
  <c r="J15" i="3"/>
  <c r="I15" i="3"/>
  <c r="K14" i="3"/>
  <c r="J14" i="3"/>
  <c r="I14" i="3"/>
  <c r="K13" i="3"/>
  <c r="J13" i="3"/>
  <c r="F12" i="3"/>
  <c r="I12" i="3" s="1"/>
  <c r="F11" i="3"/>
  <c r="I11" i="3" s="1"/>
  <c r="K10" i="3"/>
  <c r="J10" i="3"/>
  <c r="I10" i="3"/>
  <c r="J9" i="3"/>
  <c r="F8" i="3"/>
  <c r="K8" i="3" s="1"/>
  <c r="K7" i="3"/>
  <c r="J7" i="3"/>
  <c r="F6" i="3"/>
  <c r="J6" i="3" s="1"/>
  <c r="I72" i="1"/>
  <c r="I71" i="1"/>
  <c r="I70" i="1"/>
  <c r="I69" i="1"/>
  <c r="I68" i="1"/>
  <c r="I67" i="1"/>
  <c r="I66" i="1"/>
  <c r="I64" i="1"/>
  <c r="I63" i="1"/>
  <c r="I62" i="1"/>
  <c r="I61" i="1"/>
  <c r="I60" i="1"/>
  <c r="I58" i="1"/>
  <c r="I55" i="1"/>
  <c r="I54" i="1"/>
  <c r="I53" i="1"/>
  <c r="I52" i="1"/>
  <c r="I51" i="1"/>
  <c r="I50" i="1"/>
  <c r="I49" i="1"/>
  <c r="I47" i="1"/>
  <c r="I46" i="1"/>
  <c r="I45" i="1"/>
  <c r="I44" i="1"/>
  <c r="I42" i="1" s="1"/>
  <c r="I43" i="1"/>
  <c r="I41" i="1"/>
  <c r="I40" i="1" s="1"/>
  <c r="I38" i="1"/>
  <c r="I37" i="1"/>
  <c r="I36" i="1"/>
  <c r="I35" i="1"/>
  <c r="I34" i="1"/>
  <c r="I33" i="1"/>
  <c r="I32" i="1"/>
  <c r="I30" i="1"/>
  <c r="I29" i="1"/>
  <c r="I28" i="1"/>
  <c r="I27" i="1"/>
  <c r="I26" i="1"/>
  <c r="I24" i="1"/>
  <c r="I21" i="1"/>
  <c r="I20" i="1"/>
  <c r="I19" i="1"/>
  <c r="I18" i="1"/>
  <c r="I17" i="1"/>
  <c r="I16" i="1"/>
  <c r="I15" i="1"/>
  <c r="I13" i="1"/>
  <c r="I12" i="1"/>
  <c r="I11" i="1"/>
  <c r="I10" i="1"/>
  <c r="I8" i="1" s="1"/>
  <c r="I9" i="1"/>
  <c r="I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I6" i="1"/>
  <c r="B9" i="2"/>
  <c r="B12" i="2"/>
  <c r="B11" i="2"/>
  <c r="B10" i="2"/>
  <c r="F62" i="1"/>
  <c r="F61" i="1"/>
  <c r="F60" i="1"/>
  <c r="F58" i="1"/>
  <c r="F47" i="1"/>
  <c r="F46" i="1"/>
  <c r="F43" i="1"/>
  <c r="F41" i="1"/>
  <c r="F28" i="1"/>
  <c r="F27" i="1"/>
  <c r="F26" i="1"/>
  <c r="F24" i="1"/>
  <c r="F13" i="1"/>
  <c r="F12" i="1"/>
  <c r="F9" i="1"/>
  <c r="F7" i="1"/>
  <c r="K7" i="1"/>
  <c r="J7" i="1"/>
  <c r="I65" i="1"/>
  <c r="I59" i="1"/>
  <c r="I57" i="1"/>
  <c r="I48" i="1"/>
  <c r="I31" i="1"/>
  <c r="I25" i="1"/>
  <c r="I23" i="1"/>
  <c r="I68" i="3" l="1"/>
  <c r="I60" i="3"/>
  <c r="I26" i="3"/>
  <c r="K23" i="3"/>
  <c r="K17" i="3"/>
  <c r="K9" i="3"/>
  <c r="K45" i="3"/>
  <c r="J26" i="3"/>
  <c r="I57" i="3"/>
  <c r="I56" i="3" s="1"/>
  <c r="J61" i="3"/>
  <c r="I65" i="3"/>
  <c r="I64" i="3" s="1"/>
  <c r="J25" i="3"/>
  <c r="K26" i="3"/>
  <c r="K42" i="3"/>
  <c r="J57" i="3"/>
  <c r="K61" i="3"/>
  <c r="K25" i="3"/>
  <c r="I24" i="3"/>
  <c r="J12" i="3"/>
  <c r="I13" i="3"/>
  <c r="I47" i="3"/>
  <c r="J60" i="3"/>
  <c r="J11" i="3"/>
  <c r="K12" i="3"/>
  <c r="I42" i="3"/>
  <c r="K46" i="3"/>
  <c r="J59" i="3"/>
  <c r="K60" i="3"/>
  <c r="K6" i="3"/>
  <c r="K11" i="3"/>
  <c r="K59" i="3"/>
  <c r="I58" i="3"/>
  <c r="I8" i="3"/>
  <c r="I7" i="3" s="1"/>
  <c r="I23" i="3"/>
  <c r="I22" i="3" s="1"/>
  <c r="I31" i="3"/>
  <c r="I30" i="3" s="1"/>
  <c r="I40" i="3"/>
  <c r="I39" i="3" s="1"/>
  <c r="I6" i="3"/>
  <c r="I5" i="3" s="1"/>
  <c r="J8" i="3"/>
  <c r="J23" i="3"/>
  <c r="J40" i="3"/>
  <c r="I45" i="3"/>
  <c r="I46" i="3"/>
  <c r="I14" i="1"/>
  <c r="I5" i="1" s="1"/>
  <c r="K74" i="1"/>
  <c r="H76" i="1" s="1"/>
  <c r="J74" i="1"/>
  <c r="H74" i="1" s="1"/>
  <c r="I56" i="1"/>
  <c r="C12" i="2" s="1"/>
  <c r="I39" i="1"/>
  <c r="C11" i="2" s="1"/>
  <c r="I22" i="1"/>
  <c r="C10" i="2" s="1"/>
  <c r="I4" i="3" l="1"/>
  <c r="H73" i="3"/>
  <c r="I21" i="3"/>
  <c r="H75" i="3"/>
  <c r="H74" i="3" s="1"/>
  <c r="I55" i="3"/>
  <c r="I41" i="3"/>
  <c r="I38" i="3" s="1"/>
  <c r="G12" i="2"/>
  <c r="E12" i="2"/>
  <c r="I12" i="2"/>
  <c r="E10" i="2"/>
  <c r="G10" i="2"/>
  <c r="I10" i="2"/>
  <c r="C9" i="2"/>
  <c r="E9" i="2" s="1"/>
  <c r="H75" i="1"/>
  <c r="G9" i="2"/>
  <c r="G11" i="2"/>
  <c r="I11" i="2"/>
  <c r="E11" i="2"/>
  <c r="C13" i="2"/>
  <c r="I9" i="2" l="1"/>
  <c r="G13" i="2"/>
  <c r="F13" i="2" s="1"/>
  <c r="F14" i="2" s="1"/>
  <c r="E13" i="2"/>
  <c r="E14" i="2" s="1"/>
  <c r="G14" i="2" s="1"/>
  <c r="I13" i="2"/>
  <c r="H13" i="2" s="1"/>
  <c r="H66" i="1"/>
  <c r="H32" i="1"/>
  <c r="H14" i="2" l="1"/>
  <c r="I14" i="2"/>
</calcChain>
</file>

<file path=xl/sharedStrings.xml><?xml version="1.0" encoding="utf-8"?>
<sst xmlns="http://schemas.openxmlformats.org/spreadsheetml/2006/main" count="684" uniqueCount="177">
  <si>
    <t>Obra</t>
  </si>
  <si>
    <t>Bancos</t>
  </si>
  <si>
    <t>B.D.I.</t>
  </si>
  <si>
    <t>ORÇAMENTO CAIXA DE ÁGUA SMG</t>
  </si>
  <si>
    <t xml:space="preserve">SINAPI - 03/2021 - Rio Grande do Norte
</t>
  </si>
  <si>
    <t xml:space="preserve"> 25,42%</t>
  </si>
  <si>
    <t>Orçamento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</si>
  <si>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</si>
  <si>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</si>
  <si>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</si>
  <si>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</si>
  <si>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</si>
  <si>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</si>
  <si>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</si>
  <si>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</si>
  <si>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</si>
  <si>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SERVIÇOS PRELIMINÁRES</t>
  </si>
  <si>
    <t xml:space="preserve"> 93358 </t>
  </si>
  <si>
    <t>SINAPI</t>
  </si>
  <si>
    <t>ESCAVAÇÃO MANUAL DE VALA COM PROFUNDIDADE MENOR OU IGUAL A 1,30 M. AF_02/2021</t>
  </si>
  <si>
    <t>m³</t>
  </si>
  <si>
    <t xml:space="preserve"> 2 </t>
  </si>
  <si>
    <t>ESTRUTURA</t>
  </si>
  <si>
    <t xml:space="preserve"> 2.1 </t>
  </si>
  <si>
    <t xml:space="preserve"> 95952 </t>
  </si>
  <si>
    <t>(COMPOSIÇÃO REPRESENTATIVA) EXECUÇÃO DE ESTRUTURAS DE CONCRETO ARMADO CONVENCIONAL, PARA EDIFICAÇÃO HABITACIONAL MULTIFAMILIAR (PRÉDIO), FCK = 25 MPA. AF_01/2017</t>
  </si>
  <si>
    <t xml:space="preserve"> 2.2 </t>
  </si>
  <si>
    <t xml:space="preserve"> 93204 </t>
  </si>
  <si>
    <t>CINTA DE AMARRAÇÃO DE ALVENARIA MOLDADA IN LOCO EM CONCRETO. AF_03/2016</t>
  </si>
  <si>
    <t>M</t>
  </si>
  <si>
    <t xml:space="preserve"> 2.4 </t>
  </si>
  <si>
    <t xml:space="preserve"> 101964 </t>
  </si>
  <si>
    <t>LAJE PRÉ-MOLDADA UNIDIRECIONAL, BIAPOIADA, PARA FORRO, ENCHIMENTO EM CERÂMICA, VIGOTA CONVENCIONAL, ALTURA TOTAL DA LAJE (ENCHIMENTO+CAPA) = (8+3). AF_11/2020</t>
  </si>
  <si>
    <t>m²</t>
  </si>
  <si>
    <t xml:space="preserve"> 2.5 </t>
  </si>
  <si>
    <t xml:space="preserve"> 92741 </t>
  </si>
  <si>
    <t>CONCRETAGEM DE VIGAS E LAJES, FCK=20 MPA, PARA QUALQUER TIPO DE LAJE COM BALDES EM EDIFICAÇÃO TÉRREA, COM ÁREA MÉDIA DE LAJES MENOR OU IGUAL A 20 M² - LANÇAMENTO, ADENSAMENTO E ACABAMENTO. AF_12/2015</t>
  </si>
  <si>
    <t xml:space="preserve"> 3 </t>
  </si>
  <si>
    <t>RESERVATÓRIO</t>
  </si>
  <si>
    <t xml:space="preserve"> 3.1 </t>
  </si>
  <si>
    <t xml:space="preserve"> 00037106 </t>
  </si>
  <si>
    <t>CAIXA D'AGUA FIBRA DE VIDRO PARA 10000 LITROS, COM TAMPA</t>
  </si>
  <si>
    <t>UN</t>
  </si>
  <si>
    <t xml:space="preserve"> 3.2 </t>
  </si>
  <si>
    <t xml:space="preserve"> 00000099 </t>
  </si>
  <si>
    <t>ADAPTADOR PVC SOLDAVEL, COM FLANGE E ANEL DE VEDACAO, 50 MM X 1 1/2", PARA CAIXA D'AGUA</t>
  </si>
  <si>
    <t xml:space="preserve"> 3.3 </t>
  </si>
  <si>
    <t xml:space="preserve"> 00036375 </t>
  </si>
  <si>
    <t>TUBO PVC PBA JEI, CLASSE 15, DN 50 MM, PARA REDE DE AGUA (NBR 5647)</t>
  </si>
  <si>
    <t xml:space="preserve"> 3.4 </t>
  </si>
  <si>
    <t xml:space="preserve"> 00011677 </t>
  </si>
  <si>
    <t>REGISTRO DE ESFERA, PVC, COM VOLANTE, VS, SOLDAVEL, DN 50 MM, COM CORPO DIVIDIDO</t>
  </si>
  <si>
    <t xml:space="preserve"> 3.5 </t>
  </si>
  <si>
    <t xml:space="preserve"> 00000096 </t>
  </si>
  <si>
    <t>ADAPTADOR PVC SOLDAVEL, COM FLANGE E ANEL DE VEDACAO, 25 MM X 3/4", PARA CAIXA D'AGUA</t>
  </si>
  <si>
    <t xml:space="preserve"> 3.6 </t>
  </si>
  <si>
    <t xml:space="preserve"> 00009868 </t>
  </si>
  <si>
    <t>TUBO PVC, SOLDAVEL, DN 25 MM, AGUA FRIA (NBR-5648)</t>
  </si>
  <si>
    <t xml:space="preserve"> 3.7 </t>
  </si>
  <si>
    <t xml:space="preserve"> 00003538 </t>
  </si>
  <si>
    <t>JOELHO DE REDUCAO, PVC SOLDAVEL, 90 GRAUS,  32 MM X 25 MM, PARA AGUA FRIA PREDIAL</t>
  </si>
  <si>
    <t>SERVIÇOS PRELIMINÁRES CAIXA 20.000</t>
  </si>
  <si>
    <t xml:space="preserve"> 4.1 </t>
  </si>
  <si>
    <t xml:space="preserve"> 4.2 </t>
  </si>
  <si>
    <t xml:space="preserve"> 4.2.1 </t>
  </si>
  <si>
    <t xml:space="preserve"> 4.2.2 </t>
  </si>
  <si>
    <t xml:space="preserve"> 96557 </t>
  </si>
  <si>
    <t>CONCRETAGEM DE BLOCOS DE COROAMENTO E VIGAS BALDRAMES, FCK 30 MPA, COM USO DE BOMBA  LANÇAMENTO, ADENSAMENTO E ACABAMENTO. AF_06/2017</t>
  </si>
  <si>
    <t xml:space="preserve"> 4.2.3 </t>
  </si>
  <si>
    <t xml:space="preserve"> 4.2.4 </t>
  </si>
  <si>
    <t xml:space="preserve"> 4.2.5 </t>
  </si>
  <si>
    <t xml:space="preserve"> 5 </t>
  </si>
  <si>
    <t xml:space="preserve"> 5.1 </t>
  </si>
  <si>
    <t xml:space="preserve"> 5.2 </t>
  </si>
  <si>
    <t xml:space="preserve"> 5.3 </t>
  </si>
  <si>
    <t xml:space="preserve"> 5.4 </t>
  </si>
  <si>
    <t xml:space="preserve"> 5.5 </t>
  </si>
  <si>
    <t xml:space="preserve"> 5.6 </t>
  </si>
  <si>
    <t xml:space="preserve"> 5.7 </t>
  </si>
  <si>
    <t>Total sem BDI</t>
  </si>
  <si>
    <t>Total do BDI</t>
  </si>
  <si>
    <t>Total Geral</t>
  </si>
  <si>
    <t>CAIXA D'AGUA FIBRA DE VIDRO PARA 20000 LITROS, COM TAMPA</t>
  </si>
  <si>
    <t>1.1</t>
  </si>
  <si>
    <t>1.1.1</t>
  </si>
  <si>
    <t>DATA</t>
  </si>
  <si>
    <t>RESERVATÓRIO DE 10.000 LITROS ANGICO VELHO</t>
  </si>
  <si>
    <t/>
  </si>
  <si>
    <t>RESERVATÓRIO DE 20.000 LITROS CAMPO DE FUTEBOL</t>
  </si>
  <si>
    <t>6.1</t>
  </si>
  <si>
    <t>6.1.1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</si>
  <si>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</si>
  <si>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</si>
  <si>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</si>
  <si>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</si>
  <si>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</si>
  <si>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</si>
  <si>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</si>
  <si>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</si>
  <si>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</si>
  <si>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</si>
  <si>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8.6</t>
  </si>
  <si>
    <t>8.7</t>
  </si>
  <si>
    <t>RESERVATÓRIO DE 10.000 LITROS MORRO DOS PAUS</t>
  </si>
  <si>
    <t>RESERVATÓRIO DE 20.000 LITROS PARAISO</t>
  </si>
  <si>
    <t>-</t>
  </si>
  <si>
    <t>PESQUISA</t>
  </si>
  <si>
    <t>CRONOGRAMA FÍSICO FINANCEIRO</t>
  </si>
  <si>
    <t xml:space="preserve">OBRA: </t>
  </si>
  <si>
    <t>VALOR PREVISTO</t>
  </si>
  <si>
    <t>0-30 DIAS</t>
  </si>
  <si>
    <t>30-60 DIAS</t>
  </si>
  <si>
    <t>TOTAL SIMPLES</t>
  </si>
  <si>
    <t>TOTAL ACUMULADO</t>
  </si>
  <si>
    <t>MARIA HELENA B. DE OLIVEIRA</t>
  </si>
  <si>
    <t>Eng. Civil - CREA 211502646-2</t>
  </si>
  <si>
    <t xml:space="preserve">ESTADO DO RIO GRANDE DO NORTE
PREFEITURA MUNICIPAL DE SÃO MIGUEL DO GOSTOSO
Rua dos Dourados 61 – Centro – São Miguel do Gostoso - RN
CNPJ: 01.612.396/0001-90
</t>
  </si>
  <si>
    <t>60-90 DIAS</t>
  </si>
  <si>
    <t>Descrição do Orçamento</t>
  </si>
  <si>
    <t>Bancos Utilizados</t>
  </si>
  <si>
    <t>Data</t>
  </si>
  <si>
    <t xml:space="preserve"> SINAPI 03/2021 
</t>
  </si>
  <si>
    <t xml:space="preserve">20,34%
</t>
  </si>
  <si>
    <t>COMPOSIÇÃO DO BDI</t>
  </si>
  <si>
    <t>OBRA</t>
  </si>
  <si>
    <t>CONSTRUÇÃO RESERVATÓRIOS ELEVADOS</t>
  </si>
  <si>
    <t>LOCAL</t>
  </si>
  <si>
    <t>SÃO MIGUEL DO GOSTOSO RN</t>
  </si>
  <si>
    <t>ITENS</t>
  </si>
  <si>
    <t>DESCRIÇÃO</t>
  </si>
  <si>
    <t>VALORES</t>
  </si>
  <si>
    <t>1.0</t>
  </si>
  <si>
    <t>Taxa de Administração Central</t>
  </si>
  <si>
    <t>2.0</t>
  </si>
  <si>
    <t xml:space="preserve">Taxa de Seguros e Garantia </t>
  </si>
  <si>
    <t>3.0</t>
  </si>
  <si>
    <t>Taxa de riscos</t>
  </si>
  <si>
    <t>4.0</t>
  </si>
  <si>
    <t>Taxa de Despesas Financeiras</t>
  </si>
  <si>
    <t>5.0</t>
  </si>
  <si>
    <t>Taxa de Lucro/Remuneração</t>
  </si>
  <si>
    <t>6.0</t>
  </si>
  <si>
    <t>taxa de Incidencia de Impostos (PIS, COFINS E ISS)</t>
  </si>
  <si>
    <t>VALOR</t>
  </si>
  <si>
    <t>OBS: O valor resultante da formula do BDI, acima detalhado, está de acordo com o acórdão do TCU Nº 2622/2013-Plenário,</t>
  </si>
  <si>
    <t>considerando as variáveis para cada item e está na faixa de administração de 20,34 a 25,00%</t>
  </si>
  <si>
    <t>TABELA CÁLCULO BDI - AGÓRDÃO Nº 2622/2013 - TCU - plenário</t>
  </si>
  <si>
    <t>CÁLCULO BDI</t>
  </si>
  <si>
    <t>INTERVALO ADMISSIVEL</t>
  </si>
  <si>
    <t>PREENCHER</t>
  </si>
  <si>
    <t>SITUAÇÃO</t>
  </si>
  <si>
    <t>COM VALORES</t>
  </si>
  <si>
    <t>INTERVALO</t>
  </si>
  <si>
    <t>SIGLAS</t>
  </si>
  <si>
    <t>DENTRO DO</t>
  </si>
  <si>
    <t>ADMISSIVEL</t>
  </si>
  <si>
    <t>MINIMO</t>
  </si>
  <si>
    <t>MEDIO</t>
  </si>
  <si>
    <t>MAXIMO</t>
  </si>
  <si>
    <t>TAXA DE ADM CENTRAL</t>
  </si>
  <si>
    <t>AC</t>
  </si>
  <si>
    <t>OK</t>
  </si>
  <si>
    <t>TAXA DE SEG+GARANTIA</t>
  </si>
  <si>
    <t>SG</t>
  </si>
  <si>
    <t>TAXA DE RISCOS</t>
  </si>
  <si>
    <t>R</t>
  </si>
  <si>
    <t>TAXA DESP. FINANCEIRAS</t>
  </si>
  <si>
    <t>DF</t>
  </si>
  <si>
    <t>TAXA DE LUCRO/REMUNER</t>
  </si>
  <si>
    <t>L</t>
  </si>
  <si>
    <t>TAXA DE INC. IMPOSTOS (PIS,COFINS,ISS)</t>
  </si>
  <si>
    <t>I</t>
  </si>
  <si>
    <t>(1+AC+S+R+G)*(1+DF)*(1+L)-1</t>
  </si>
  <si>
    <t>BDI RESULTANTE</t>
  </si>
  <si>
    <t>(1-I)</t>
  </si>
  <si>
    <t>CONSTRUÇÃO DE RESERVÁTORIOS ELEVADOS NAS COMUNIDADES RURAIS DE ANGICO VELHO, MORRO DOS PAU, PARAISO E NO CAMPO MUNICPAL DE FUTEL NO MUNICÍO DE SÃO MIGUEL DO GOSTOSO RN</t>
  </si>
  <si>
    <t>Construção de reservatórios elevados nas comunidades de Morro dos Puas, Angico velho, Paraiso e no Campo Municipal de Futebol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</si>
</sst>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4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8"/>
      <name val="Arial"/>
      <family val="1"/>
    </font>
    <font>
      <b/>
      <sz val="12"/>
      <name val="Arial"/>
      <family val="2"/>
    </font>
    <font>
      <b/>
      <sz val="16"/>
      <name val="Arial"/>
      <family val="2"/>
    </font>
    <font>
      <sz val="9"/>
      <name val="Verdana"/>
      <family val="2"/>
    </font>
    <font>
      <sz val="10"/>
      <name val="Arial"/>
      <family val="2"/>
    </font>
    <font>
      <b/>
      <u/>
      <sz val="15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b/>
      <sz val="12"/>
      <color theme="1"/>
      <name val="Arial"/>
      <family val="2"/>
    </font>
    <font>
      <b/>
      <sz val="15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18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18"/>
      </patternFill>
    </fill>
    <fill>
      <patternFill patternType="solid">
        <fgColor rgb="FFFFFFFF"/>
        <bgColor rgb="FF000000"/>
      </patternFill>
    </fill>
  </fills>
  <borders count="4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CCCCCC"/>
      </bottom>
      <diagonal/>
    </border>
  </borders>
  <cellStyleXfs count="5">
    <xf numFmtId="0" fontId="0" fillId="0" borderId="0"/>
    <xf numFmtId="44" fontId="20" fillId="0" borderId="0" applyFont="0" applyFill="0" applyBorder="0" applyAlignment="0" applyProtection="0"/>
    <xf numFmtId="0" fontId="25" fillId="0" borderId="0">
      <alignment vertical="center"/>
    </xf>
    <xf numFmtId="0" fontId="25" fillId="0" borderId="0"/>
    <xf numFmtId="164" fontId="25" fillId="0" borderId="0" applyFont="0" applyFill="0" applyBorder="0" applyAlignment="0" applyProtection="0"/>
  </cellStyleXfs>
  <cellXfs count="16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10" fillId="10" borderId="7" xfId="0" applyFont="1" applyFill="1" applyBorder="1" applyAlignment="1">
      <alignment horizontal="left" vertical="top" wrapText="1"/>
    </xf>
    <xf numFmtId="0" fontId="11" fillId="11" borderId="8" xfId="0" applyFont="1" applyFill="1" applyBorder="1" applyAlignment="1">
      <alignment horizontal="center" vertical="top" wrapText="1"/>
    </xf>
    <xf numFmtId="0" fontId="12" fillId="12" borderId="9" xfId="0" applyFont="1" applyFill="1" applyBorder="1" applyAlignment="1">
      <alignment horizontal="right" vertical="top" wrapText="1"/>
    </xf>
    <xf numFmtId="4" fontId="13" fillId="13" borderId="10" xfId="0" applyNumberFormat="1" applyFont="1" applyFill="1" applyBorder="1" applyAlignment="1">
      <alignment horizontal="right" vertical="top" wrapText="1"/>
    </xf>
    <xf numFmtId="0" fontId="15" fillId="14" borderId="11" xfId="0" applyFont="1" applyFill="1" applyBorder="1" applyAlignment="1">
      <alignment horizontal="left" vertical="top" wrapText="1"/>
    </xf>
    <xf numFmtId="0" fontId="16" fillId="15" borderId="12" xfId="0" applyFont="1" applyFill="1" applyBorder="1" applyAlignment="1">
      <alignment horizontal="center" vertical="top" wrapText="1"/>
    </xf>
    <xf numFmtId="0" fontId="17" fillId="16" borderId="13" xfId="0" applyFont="1" applyFill="1" applyBorder="1" applyAlignment="1">
      <alignment horizontal="right" vertical="top" wrapText="1"/>
    </xf>
    <xf numFmtId="4" fontId="18" fillId="17" borderId="14" xfId="0" applyNumberFormat="1" applyFont="1" applyFill="1" applyBorder="1" applyAlignment="1">
      <alignment horizontal="right" vertical="top" wrapText="1"/>
    </xf>
    <xf numFmtId="0" fontId="19" fillId="18" borderId="0" xfId="0" applyFont="1" applyFill="1" applyAlignment="1">
      <alignment horizontal="left" vertical="top" wrapText="1"/>
    </xf>
    <xf numFmtId="0" fontId="0" fillId="0" borderId="0" xfId="0"/>
    <xf numFmtId="0" fontId="10" fillId="14" borderId="11" xfId="0" applyFont="1" applyFill="1" applyBorder="1" applyAlignment="1">
      <alignment horizontal="left" vertical="top" wrapText="1"/>
    </xf>
    <xf numFmtId="14" fontId="19" fillId="18" borderId="0" xfId="0" applyNumberFormat="1" applyFont="1" applyFill="1" applyAlignment="1">
      <alignment horizontal="left" vertical="top" wrapText="1"/>
    </xf>
    <xf numFmtId="0" fontId="6" fillId="7" borderId="4" xfId="0" quotePrefix="1" applyFont="1" applyFill="1" applyBorder="1" applyAlignment="1">
      <alignment horizontal="left" vertical="top" wrapText="1"/>
    </xf>
    <xf numFmtId="0" fontId="0" fillId="20" borderId="0" xfId="0" applyFill="1"/>
    <xf numFmtId="0" fontId="14" fillId="19" borderId="0" xfId="0" applyFont="1" applyFill="1" applyAlignment="1">
      <alignment horizontal="center" vertical="top" wrapText="1"/>
    </xf>
    <xf numFmtId="0" fontId="14" fillId="19" borderId="0" xfId="0" applyFont="1" applyFill="1" applyAlignment="1">
      <alignment horizontal="left" vertical="top" wrapText="1"/>
    </xf>
    <xf numFmtId="0" fontId="9" fillId="19" borderId="0" xfId="0" applyFont="1" applyFill="1" applyAlignment="1">
      <alignment horizontal="right" vertical="top" wrapText="1"/>
    </xf>
    <xf numFmtId="0" fontId="9" fillId="19" borderId="0" xfId="0" applyFont="1" applyFill="1" applyAlignment="1">
      <alignment horizontal="center" vertical="top" wrapText="1"/>
    </xf>
    <xf numFmtId="4" fontId="0" fillId="0" borderId="0" xfId="0" applyNumberFormat="1"/>
    <xf numFmtId="4" fontId="0" fillId="20" borderId="0" xfId="0" applyNumberFormat="1" applyFill="1"/>
    <xf numFmtId="0" fontId="10" fillId="16" borderId="13" xfId="0" applyFont="1" applyFill="1" applyBorder="1" applyAlignment="1">
      <alignment horizontal="center" vertical="top" wrapText="1"/>
    </xf>
    <xf numFmtId="0" fontId="6" fillId="7" borderId="4" xfId="0" applyFont="1" applyFill="1" applyBorder="1" applyAlignment="1">
      <alignment horizontal="center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0" fillId="10" borderId="7" xfId="0" applyFont="1" applyFill="1" applyBorder="1" applyAlignment="1">
      <alignment horizontal="center" vertical="top" wrapText="1"/>
    </xf>
    <xf numFmtId="0" fontId="17" fillId="16" borderId="13" xfId="0" applyFont="1" applyFill="1" applyBorder="1" applyAlignment="1">
      <alignment horizontal="center" vertical="top" wrapText="1"/>
    </xf>
    <xf numFmtId="0" fontId="15" fillId="14" borderId="11" xfId="0" applyFont="1" applyFill="1" applyBorder="1" applyAlignment="1">
      <alignment horizontal="center" vertical="top" wrapText="1"/>
    </xf>
    <xf numFmtId="0" fontId="10" fillId="14" borderId="11" xfId="0" applyFont="1" applyFill="1" applyBorder="1" applyAlignment="1">
      <alignment horizontal="center" vertical="top" wrapText="1"/>
    </xf>
    <xf numFmtId="49" fontId="28" fillId="0" borderId="17" xfId="2" applyNumberFormat="1" applyFont="1" applyBorder="1" applyAlignment="1">
      <alignment horizontal="left" vertical="center"/>
    </xf>
    <xf numFmtId="49" fontId="22" fillId="0" borderId="18" xfId="2" applyNumberFormat="1" applyFont="1" applyBorder="1" applyAlignment="1">
      <alignment horizontal="center" vertical="center"/>
    </xf>
    <xf numFmtId="2" fontId="22" fillId="0" borderId="18" xfId="2" applyNumberFormat="1" applyFont="1" applyBorder="1" applyAlignment="1">
      <alignment horizontal="center" vertical="center"/>
    </xf>
    <xf numFmtId="164" fontId="22" fillId="0" borderId="18" xfId="4" applyFont="1" applyFill="1" applyBorder="1" applyAlignment="1">
      <alignment horizontal="center" vertical="center" wrapText="1"/>
    </xf>
    <xf numFmtId="0" fontId="28" fillId="0" borderId="18" xfId="3" applyFont="1" applyBorder="1" applyAlignment="1">
      <alignment horizontal="centerContinuous" vertical="top"/>
    </xf>
    <xf numFmtId="44" fontId="28" fillId="0" borderId="18" xfId="1" applyFont="1" applyFill="1" applyBorder="1" applyAlignment="1">
      <alignment horizontal="left" vertical="top"/>
    </xf>
    <xf numFmtId="9" fontId="28" fillId="0" borderId="18" xfId="2" applyNumberFormat="1" applyFont="1" applyBorder="1" applyAlignment="1">
      <alignment horizontal="center" vertical="center"/>
    </xf>
    <xf numFmtId="44" fontId="28" fillId="0" borderId="18" xfId="1" applyFont="1" applyFill="1" applyBorder="1" applyAlignment="1">
      <alignment horizontal="right" vertical="center"/>
    </xf>
    <xf numFmtId="49" fontId="28" fillId="23" borderId="18" xfId="2" applyNumberFormat="1" applyFont="1" applyFill="1" applyBorder="1" applyAlignment="1">
      <alignment horizontal="center" vertical="center"/>
    </xf>
    <xf numFmtId="2" fontId="22" fillId="23" borderId="18" xfId="2" applyNumberFormat="1" applyFont="1" applyFill="1" applyBorder="1" applyAlignment="1">
      <alignment horizontal="center" vertical="center"/>
    </xf>
    <xf numFmtId="44" fontId="22" fillId="23" borderId="18" xfId="1" applyFont="1" applyFill="1" applyBorder="1" applyAlignment="1">
      <alignment horizontal="right" vertical="center"/>
    </xf>
    <xf numFmtId="9" fontId="22" fillId="23" borderId="18" xfId="2" applyNumberFormat="1" applyFont="1" applyFill="1" applyBorder="1" applyAlignment="1">
      <alignment horizontal="center" vertical="center"/>
    </xf>
    <xf numFmtId="4" fontId="31" fillId="0" borderId="18" xfId="3" applyNumberFormat="1" applyFont="1" applyBorder="1" applyAlignment="1">
      <alignment horizontal="left" vertical="top"/>
    </xf>
    <xf numFmtId="0" fontId="24" fillId="20" borderId="0" xfId="0" applyFont="1" applyFill="1" applyBorder="1" applyAlignment="1">
      <alignment horizontal="center"/>
    </xf>
    <xf numFmtId="0" fontId="28" fillId="20" borderId="0" xfId="3" applyFont="1" applyFill="1" applyAlignment="1">
      <alignment horizontal="center"/>
    </xf>
    <xf numFmtId="49" fontId="28" fillId="0" borderId="21" xfId="2" applyNumberFormat="1" applyFont="1" applyBorder="1" applyAlignment="1">
      <alignment horizontal="left" vertical="center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9" fillId="19" borderId="0" xfId="0" applyFont="1" applyFill="1" applyAlignment="1">
      <alignment horizontal="right" vertical="top" wrapText="1"/>
    </xf>
    <xf numFmtId="0" fontId="9" fillId="19" borderId="0" xfId="0" applyFont="1" applyFill="1" applyAlignment="1">
      <alignment horizontal="left" vertical="top" wrapText="1"/>
    </xf>
    <xf numFmtId="4" fontId="9" fillId="19" borderId="0" xfId="0" applyNumberFormat="1" applyFont="1" applyFill="1" applyAlignment="1">
      <alignment horizontal="righ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9" fillId="18" borderId="0" xfId="0" applyFont="1" applyFill="1" applyAlignment="1">
      <alignment horizontal="left" vertical="top" wrapText="1"/>
    </xf>
    <xf numFmtId="0" fontId="23" fillId="20" borderId="0" xfId="0" applyFont="1" applyFill="1" applyAlignment="1">
      <alignment horizontal="center" wrapText="1"/>
    </xf>
    <xf numFmtId="4" fontId="27" fillId="22" borderId="25" xfId="2" applyNumberFormat="1" applyFont="1" applyFill="1" applyBorder="1" applyAlignment="1" applyProtection="1">
      <alignment horizontal="center" vertical="center"/>
      <protection locked="0"/>
    </xf>
    <xf numFmtId="4" fontId="27" fillId="22" borderId="26" xfId="2" applyNumberFormat="1" applyFont="1" applyFill="1" applyBorder="1" applyAlignment="1" applyProtection="1">
      <alignment horizontal="center" vertical="center"/>
      <protection locked="0"/>
    </xf>
    <xf numFmtId="0" fontId="30" fillId="20" borderId="0" xfId="3" applyFont="1" applyFill="1" applyAlignment="1">
      <alignment horizontal="center"/>
    </xf>
    <xf numFmtId="2" fontId="22" fillId="0" borderId="16" xfId="2" applyNumberFormat="1" applyFont="1" applyBorder="1" applyAlignment="1">
      <alignment horizontal="center" vertical="center"/>
    </xf>
    <xf numFmtId="2" fontId="22" fillId="0" borderId="19" xfId="2" applyNumberFormat="1" applyFont="1" applyBorder="1" applyAlignment="1">
      <alignment horizontal="center" vertical="center"/>
    </xf>
    <xf numFmtId="0" fontId="28" fillId="20" borderId="0" xfId="3" applyFont="1" applyFill="1" applyAlignment="1">
      <alignment horizontal="center"/>
    </xf>
    <xf numFmtId="0" fontId="24" fillId="20" borderId="0" xfId="0" applyFont="1" applyFill="1" applyBorder="1" applyAlignment="1">
      <alignment horizontal="center"/>
    </xf>
    <xf numFmtId="2" fontId="26" fillId="21" borderId="22" xfId="2" applyNumberFormat="1" applyFont="1" applyFill="1" applyBorder="1" applyAlignment="1">
      <alignment horizontal="center" vertical="center"/>
    </xf>
    <xf numFmtId="2" fontId="26" fillId="21" borderId="23" xfId="2" applyNumberFormat="1" applyFont="1" applyFill="1" applyBorder="1" applyAlignment="1">
      <alignment horizontal="center" vertical="center"/>
    </xf>
    <xf numFmtId="2" fontId="26" fillId="21" borderId="24" xfId="2" applyNumberFormat="1" applyFont="1" applyFill="1" applyBorder="1" applyAlignment="1">
      <alignment horizontal="center" vertical="center"/>
    </xf>
    <xf numFmtId="0" fontId="29" fillId="0" borderId="22" xfId="3" applyFont="1" applyBorder="1" applyAlignment="1">
      <alignment horizontal="left" vertical="center" wrapText="1"/>
    </xf>
    <xf numFmtId="0" fontId="29" fillId="0" borderId="23" xfId="3" applyFont="1" applyBorder="1" applyAlignment="1">
      <alignment horizontal="left" vertical="center" wrapText="1"/>
    </xf>
    <xf numFmtId="0" fontId="29" fillId="0" borderId="24" xfId="3" applyFont="1" applyBorder="1" applyAlignment="1">
      <alignment horizontal="left" vertical="center" wrapText="1"/>
    </xf>
    <xf numFmtId="14" fontId="29" fillId="0" borderId="20" xfId="3" applyNumberFormat="1" applyFont="1" applyBorder="1" applyAlignment="1">
      <alignment horizontal="left" vertical="center"/>
    </xf>
    <xf numFmtId="14" fontId="29" fillId="0" borderId="0" xfId="3" applyNumberFormat="1" applyFont="1" applyBorder="1" applyAlignment="1">
      <alignment horizontal="left" vertical="center"/>
    </xf>
    <xf numFmtId="49" fontId="28" fillId="0" borderId="21" xfId="2" applyNumberFormat="1" applyFont="1" applyBorder="1" applyAlignment="1">
      <alignment horizontal="center" vertical="center"/>
    </xf>
    <xf numFmtId="49" fontId="28" fillId="0" borderId="15" xfId="2" applyNumberFormat="1" applyFont="1" applyBorder="1" applyAlignment="1">
      <alignment horizontal="center" vertical="center"/>
    </xf>
    <xf numFmtId="0" fontId="26" fillId="20" borderId="0" xfId="3" applyFont="1" applyFill="1" applyAlignment="1">
      <alignment horizontal="center"/>
    </xf>
    <xf numFmtId="0" fontId="29" fillId="0" borderId="0" xfId="0" applyFont="1" applyAlignment="1">
      <alignment horizontal="center" wrapText="1"/>
    </xf>
    <xf numFmtId="0" fontId="22" fillId="20" borderId="0" xfId="0" applyFont="1" applyFill="1" applyAlignment="1">
      <alignment horizontal="center"/>
    </xf>
    <xf numFmtId="0" fontId="28" fillId="20" borderId="0" xfId="0" applyFont="1" applyFill="1" applyAlignment="1">
      <alignment horizontal="center" vertical="center" wrapText="1"/>
    </xf>
    <xf numFmtId="0" fontId="32" fillId="24" borderId="0" xfId="0" applyFont="1" applyFill="1" applyAlignment="1">
      <alignment vertical="top" wrapText="1"/>
    </xf>
    <xf numFmtId="0" fontId="32" fillId="24" borderId="0" xfId="0" applyFont="1" applyFill="1" applyAlignment="1">
      <alignment vertical="top" wrapText="1"/>
    </xf>
    <xf numFmtId="0" fontId="33" fillId="24" borderId="0" xfId="0" applyFont="1" applyFill="1" applyAlignment="1">
      <alignment horizontal="left" vertical="top" wrapText="1"/>
    </xf>
    <xf numFmtId="0" fontId="33" fillId="24" borderId="0" xfId="0" applyFont="1" applyFill="1" applyAlignment="1">
      <alignment vertical="top" wrapText="1"/>
    </xf>
    <xf numFmtId="14" fontId="33" fillId="24" borderId="0" xfId="0" applyNumberFormat="1" applyFont="1" applyFill="1" applyAlignment="1">
      <alignment horizontal="left" vertical="top" wrapText="1"/>
    </xf>
    <xf numFmtId="0" fontId="34" fillId="0" borderId="22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5" fillId="0" borderId="27" xfId="0" applyFont="1" applyBorder="1" applyAlignment="1">
      <alignment horizontal="center"/>
    </xf>
    <xf numFmtId="0" fontId="35" fillId="0" borderId="28" xfId="0" applyFont="1" applyBorder="1" applyAlignment="1">
      <alignment horizontal="left"/>
    </xf>
    <xf numFmtId="0" fontId="35" fillId="0" borderId="26" xfId="0" applyFont="1" applyBorder="1" applyAlignment="1">
      <alignment horizontal="left"/>
    </xf>
    <xf numFmtId="0" fontId="35" fillId="0" borderId="29" xfId="0" applyFont="1" applyBorder="1" applyAlignment="1">
      <alignment horizontal="left"/>
    </xf>
    <xf numFmtId="0" fontId="35" fillId="0" borderId="22" xfId="0" applyFont="1" applyBorder="1" applyAlignment="1">
      <alignment horizontal="center"/>
    </xf>
    <xf numFmtId="0" fontId="35" fillId="0" borderId="22" xfId="0" applyFont="1" applyBorder="1" applyAlignment="1">
      <alignment horizontal="left"/>
    </xf>
    <xf numFmtId="0" fontId="35" fillId="0" borderId="23" xfId="0" applyFont="1" applyBorder="1" applyAlignment="1">
      <alignment horizontal="left"/>
    </xf>
    <xf numFmtId="0" fontId="31" fillId="0" borderId="23" xfId="0" applyFont="1" applyBorder="1" applyAlignment="1">
      <alignment horizontal="left"/>
    </xf>
    <xf numFmtId="0" fontId="31" fillId="0" borderId="24" xfId="0" applyFont="1" applyBorder="1" applyAlignment="1">
      <alignment horizontal="left"/>
    </xf>
    <xf numFmtId="0" fontId="36" fillId="0" borderId="30" xfId="0" applyFont="1" applyBorder="1" applyAlignment="1">
      <alignment horizontal="center"/>
    </xf>
    <xf numFmtId="0" fontId="36" fillId="0" borderId="21" xfId="3" applyFont="1" applyBorder="1" applyAlignment="1">
      <alignment horizontal="left"/>
    </xf>
    <xf numFmtId="0" fontId="36" fillId="0" borderId="15" xfId="3" applyFont="1" applyBorder="1" applyAlignment="1">
      <alignment horizontal="left"/>
    </xf>
    <xf numFmtId="0" fontId="36" fillId="0" borderId="31" xfId="3" applyFont="1" applyBorder="1" applyAlignment="1">
      <alignment horizontal="left"/>
    </xf>
    <xf numFmtId="4" fontId="36" fillId="0" borderId="17" xfId="3" applyNumberFormat="1" applyFont="1" applyBorder="1" applyAlignment="1">
      <alignment horizontal="center" wrapText="1"/>
    </xf>
    <xf numFmtId="0" fontId="37" fillId="0" borderId="32" xfId="0" applyFont="1" applyBorder="1" applyAlignment="1">
      <alignment horizontal="center"/>
    </xf>
    <xf numFmtId="0" fontId="37" fillId="0" borderId="16" xfId="3" applyFont="1" applyBorder="1" applyAlignment="1">
      <alignment horizontal="left"/>
    </xf>
    <xf numFmtId="0" fontId="37" fillId="0" borderId="33" xfId="3" applyFont="1" applyBorder="1" applyAlignment="1">
      <alignment horizontal="left"/>
    </xf>
    <xf numFmtId="0" fontId="37" fillId="0" borderId="19" xfId="3" applyFont="1" applyBorder="1" applyAlignment="1">
      <alignment horizontal="left"/>
    </xf>
    <xf numFmtId="4" fontId="37" fillId="0" borderId="18" xfId="3" applyNumberFormat="1" applyFont="1" applyBorder="1" applyAlignment="1">
      <alignment horizontal="center"/>
    </xf>
    <xf numFmtId="0" fontId="31" fillId="0" borderId="34" xfId="3" applyFont="1" applyBorder="1" applyAlignment="1">
      <alignment horizontal="center"/>
    </xf>
    <xf numFmtId="0" fontId="31" fillId="0" borderId="33" xfId="3" applyFont="1" applyBorder="1" applyAlignment="1">
      <alignment horizontal="center"/>
    </xf>
    <xf numFmtId="0" fontId="31" fillId="0" borderId="19" xfId="3" applyFont="1" applyBorder="1" applyAlignment="1">
      <alignment horizontal="center"/>
    </xf>
    <xf numFmtId="4" fontId="25" fillId="0" borderId="18" xfId="3" applyNumberFormat="1" applyBorder="1" applyAlignment="1">
      <alignment horizontal="center"/>
    </xf>
    <xf numFmtId="0" fontId="31" fillId="0" borderId="35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35" xfId="0" applyFont="1" applyBorder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22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/>
    </xf>
    <xf numFmtId="0" fontId="31" fillId="0" borderId="23" xfId="0" applyFont="1" applyBorder="1" applyAlignment="1">
      <alignment horizontal="center"/>
    </xf>
    <xf numFmtId="0" fontId="31" fillId="0" borderId="24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0" fontId="31" fillId="0" borderId="26" xfId="0" applyFont="1" applyBorder="1" applyAlignment="1">
      <alignment horizontal="center"/>
    </xf>
    <xf numFmtId="0" fontId="31" fillId="0" borderId="29" xfId="0" applyFont="1" applyBorder="1" applyAlignment="1">
      <alignment horizontal="center"/>
    </xf>
    <xf numFmtId="0" fontId="38" fillId="0" borderId="36" xfId="0" applyFont="1" applyBorder="1" applyAlignment="1">
      <alignment horizontal="center"/>
    </xf>
    <xf numFmtId="0" fontId="38" fillId="0" borderId="26" xfId="0" applyFont="1" applyBorder="1"/>
    <xf numFmtId="0" fontId="35" fillId="0" borderId="28" xfId="0" applyFont="1" applyBorder="1" applyAlignment="1">
      <alignment horizontal="center"/>
    </xf>
    <xf numFmtId="0" fontId="0" fillId="0" borderId="28" xfId="0" applyBorder="1"/>
    <xf numFmtId="0" fontId="0" fillId="0" borderId="26" xfId="0" applyBorder="1"/>
    <xf numFmtId="0" fontId="0" fillId="0" borderId="29" xfId="0" applyBorder="1"/>
    <xf numFmtId="0" fontId="38" fillId="0" borderId="37" xfId="0" applyFont="1" applyBorder="1" applyAlignment="1">
      <alignment horizontal="center"/>
    </xf>
    <xf numFmtId="0" fontId="38" fillId="0" borderId="0" xfId="0" applyFont="1"/>
    <xf numFmtId="0" fontId="35" fillId="0" borderId="35" xfId="0" applyFont="1" applyBorder="1" applyAlignment="1">
      <alignment horizontal="center"/>
    </xf>
    <xf numFmtId="0" fontId="38" fillId="0" borderId="35" xfId="0" applyFont="1" applyBorder="1"/>
    <xf numFmtId="0" fontId="0" fillId="0" borderId="38" xfId="0" applyBorder="1"/>
    <xf numFmtId="0" fontId="35" fillId="0" borderId="37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35" fillId="0" borderId="38" xfId="0" applyFont="1" applyBorder="1" applyAlignment="1">
      <alignment horizontal="center"/>
    </xf>
    <xf numFmtId="0" fontId="38" fillId="0" borderId="30" xfId="0" applyFont="1" applyBorder="1" applyAlignment="1">
      <alignment horizontal="center"/>
    </xf>
    <xf numFmtId="0" fontId="38" fillId="0" borderId="39" xfId="0" applyFont="1" applyBorder="1" applyAlignment="1">
      <alignment horizontal="center"/>
    </xf>
    <xf numFmtId="10" fontId="38" fillId="0" borderId="39" xfId="0" applyNumberFormat="1" applyFont="1" applyBorder="1" applyAlignment="1">
      <alignment horizontal="center"/>
    </xf>
    <xf numFmtId="0" fontId="38" fillId="0" borderId="32" xfId="0" applyFont="1" applyBorder="1" applyAlignment="1">
      <alignment horizontal="left"/>
    </xf>
    <xf numFmtId="0" fontId="38" fillId="0" borderId="18" xfId="0" applyFont="1" applyBorder="1" applyAlignment="1">
      <alignment horizontal="center"/>
    </xf>
    <xf numFmtId="10" fontId="38" fillId="0" borderId="18" xfId="0" applyNumberFormat="1" applyFont="1" applyBorder="1" applyAlignment="1">
      <alignment horizontal="center"/>
    </xf>
    <xf numFmtId="0" fontId="38" fillId="0" borderId="40" xfId="0" applyFont="1" applyBorder="1" applyAlignment="1">
      <alignment horizontal="left"/>
    </xf>
    <xf numFmtId="0" fontId="38" fillId="0" borderId="41" xfId="0" applyFont="1" applyBorder="1" applyAlignment="1">
      <alignment horizontal="center"/>
    </xf>
    <xf numFmtId="10" fontId="38" fillId="0" borderId="41" xfId="0" applyNumberFormat="1" applyFont="1" applyBorder="1" applyAlignment="1">
      <alignment horizontal="center"/>
    </xf>
    <xf numFmtId="0" fontId="38" fillId="0" borderId="35" xfId="0" applyFont="1" applyBorder="1" applyAlignment="1">
      <alignment horizontal="left"/>
    </xf>
    <xf numFmtId="10" fontId="38" fillId="0" borderId="37" xfId="0" applyNumberFormat="1" applyFont="1" applyBorder="1" applyAlignment="1">
      <alignment horizontal="center"/>
    </xf>
    <xf numFmtId="10" fontId="38" fillId="0" borderId="38" xfId="0" applyNumberFormat="1" applyFont="1" applyBorder="1" applyAlignment="1">
      <alignment horizontal="center"/>
    </xf>
    <xf numFmtId="0" fontId="39" fillId="0" borderId="35" xfId="0" applyFont="1" applyBorder="1" applyAlignment="1">
      <alignment horizontal="center"/>
    </xf>
    <xf numFmtId="10" fontId="35" fillId="0" borderId="37" xfId="0" applyNumberFormat="1" applyFont="1" applyBorder="1" applyAlignment="1">
      <alignment horizontal="center"/>
    </xf>
    <xf numFmtId="10" fontId="35" fillId="0" borderId="38" xfId="0" applyNumberFormat="1" applyFont="1" applyBorder="1" applyAlignment="1">
      <alignment horizontal="center"/>
    </xf>
    <xf numFmtId="0" fontId="35" fillId="0" borderId="42" xfId="0" applyFont="1" applyBorder="1" applyAlignment="1">
      <alignment horizontal="center"/>
    </xf>
    <xf numFmtId="0" fontId="35" fillId="0" borderId="43" xfId="0" applyFont="1" applyBorder="1" applyAlignment="1">
      <alignment horizontal="center"/>
    </xf>
    <xf numFmtId="10" fontId="35" fillId="0" borderId="43" xfId="0" applyNumberFormat="1" applyFont="1" applyBorder="1" applyAlignment="1">
      <alignment horizontal="center"/>
    </xf>
    <xf numFmtId="0" fontId="35" fillId="0" borderId="44" xfId="0" applyFont="1" applyBorder="1" applyAlignment="1">
      <alignment horizontal="center"/>
    </xf>
    <xf numFmtId="0" fontId="1" fillId="2" borderId="0" xfId="0" applyFont="1" applyFill="1" applyAlignment="1">
      <alignment vertical="top" wrapText="1"/>
    </xf>
    <xf numFmtId="0" fontId="19" fillId="18" borderId="45" xfId="0" applyFont="1" applyFill="1" applyBorder="1" applyAlignment="1">
      <alignment horizontal="left" vertical="top" wrapText="1"/>
    </xf>
    <xf numFmtId="10" fontId="19" fillId="18" borderId="0" xfId="0" applyNumberFormat="1" applyFont="1" applyFill="1" applyAlignment="1">
      <alignment horizontal="left" vertical="top" wrapText="1"/>
    </xf>
  </cellXfs>
  <cellStyles count="5">
    <cellStyle name="Moeda" xfId="1" builtinId="4"/>
    <cellStyle name="Normal" xfId="0" builtinId="0"/>
    <cellStyle name="Normal 2" xfId="3" xr:uid="{4EC7E200-C9A7-4307-9214-554DE4EAFF8F}"/>
    <cellStyle name="Normal_Orçamento_Universal" xfId="2" xr:uid="{63B56511-72F4-4EDC-A207-DD6286AD8980}"/>
    <cellStyle name="Separador de milhares 3" xfId="4" xr:uid="{D3C2B239-C672-4CA7-99E0-2C9704ECB0C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6858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1790700</xdr:colOff>
      <xdr:row>0</xdr:row>
      <xdr:rowOff>285750</xdr:rowOff>
    </xdr:from>
    <xdr:to>
      <xdr:col>3</xdr:col>
      <xdr:colOff>2479531</xdr:colOff>
      <xdr:row>0</xdr:row>
      <xdr:rowOff>869156</xdr:rowOff>
    </xdr:to>
    <xdr:pic>
      <xdr:nvPicPr>
        <xdr:cNvPr id="2" name="Imagem 1" descr="BRASÃO SMG">
          <a:extLst>
            <a:ext uri="{FF2B5EF4-FFF2-40B4-BE49-F238E27FC236}">
              <a16:creationId xmlns:a16="http://schemas.microsoft.com/office/drawing/2014/main" id="{ACFA7C74-8B5E-4384-A8E4-9FC239EAD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285750"/>
          <a:ext cx="688831" cy="583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313459</xdr:colOff>
      <xdr:row>0</xdr:row>
      <xdr:rowOff>135948</xdr:rowOff>
    </xdr:from>
    <xdr:to>
      <xdr:col>4</xdr:col>
      <xdr:colOff>311727</xdr:colOff>
      <xdr:row>0</xdr:row>
      <xdr:rowOff>719354</xdr:rowOff>
    </xdr:to>
    <xdr:pic>
      <xdr:nvPicPr>
        <xdr:cNvPr id="5" name="Imagem 4" descr="BRASÃO SMG">
          <a:extLst>
            <a:ext uri="{FF2B5EF4-FFF2-40B4-BE49-F238E27FC236}">
              <a16:creationId xmlns:a16="http://schemas.microsoft.com/office/drawing/2014/main" id="{5268EBEA-2257-4D84-B812-B2BCB2239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8434" y="135948"/>
          <a:ext cx="684068" cy="583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363682</xdr:colOff>
      <xdr:row>0</xdr:row>
      <xdr:rowOff>173183</xdr:rowOff>
    </xdr:from>
    <xdr:to>
      <xdr:col>2</xdr:col>
      <xdr:colOff>186604</xdr:colOff>
      <xdr:row>0</xdr:row>
      <xdr:rowOff>756589</xdr:rowOff>
    </xdr:to>
    <xdr:pic>
      <xdr:nvPicPr>
        <xdr:cNvPr id="2" name="Imagem 1" descr="BRASÃO SMG">
          <a:extLst>
            <a:ext uri="{FF2B5EF4-FFF2-40B4-BE49-F238E27FC236}">
              <a16:creationId xmlns:a16="http://schemas.microsoft.com/office/drawing/2014/main" id="{73F39701-8D61-479B-8A29-E549B2E6B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4818" y="173183"/>
          <a:ext cx="688831" cy="583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ustavo/Desktop/PREFEITURAS%20GM%20%20CONSTRU&#199;&#213;ES%20PROJETOS%20E%20ASSESSORIA/PREFEITURA%20S&#195;O%20MIGUEL%20DO%20GOSTOSO/PRA&#199;A%20DE%20MACEIO/PRA&#199;A/OR&#199;AMENTO%20PRAIA%20DE%20MACE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PRAÇA"/>
      <sheetName val="MEMORIA CALCULO"/>
      <sheetName val="PESQUISA CARAMACHÃO"/>
      <sheetName val="PESQUISA PARQUINHOS"/>
      <sheetName val="PESQUISA ACADEMIA"/>
      <sheetName val="BDI"/>
      <sheetName val="CRONOGRAMA FISICO"/>
      <sheetName val="CRONOGRAMA FISICO REPROGRAMAÇÃO"/>
    </sheetNames>
    <sheetDataSet>
      <sheetData sheetId="0" refreshError="1">
        <row r="1">
          <cell r="A1" t="str">
            <v>ESTADO DO RIO GRANDE DO NORTE
PREFEITURA MUNICIPAL DE SÃO MIGUEL DO GOSTOSO
Rua dos Dourados 61 – Centro – São Miguel do Gostoso - RN
CNPJ: 01.612.396/0001-90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showOutlineSymbols="0" showWhiteSpace="0" view="pageBreakPreview" zoomScale="90" zoomScaleNormal="100" zoomScaleSheetLayoutView="90" workbookViewId="0">
      <selection activeCell="D1" sqref="D1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1" width="9.875" bestFit="1" customWidth="1"/>
  </cols>
  <sheetData>
    <row r="1" spans="1:12" ht="83.25" customHeight="1" x14ac:dyDescent="0.2">
      <c r="A1" s="1"/>
      <c r="B1" s="1"/>
      <c r="C1" s="1"/>
      <c r="D1" s="1" t="s">
        <v>0</v>
      </c>
      <c r="E1" s="58" t="s">
        <v>1</v>
      </c>
      <c r="F1" s="58"/>
      <c r="G1" s="58" t="s">
        <v>2</v>
      </c>
      <c r="H1" s="58"/>
      <c r="I1" s="1" t="s">
        <v>85</v>
      </c>
    </row>
    <row r="2" spans="1:12" ht="21.75" customHeight="1" x14ac:dyDescent="0.2">
      <c r="A2" s="16"/>
      <c r="B2" s="16"/>
      <c r="C2" s="16"/>
      <c r="D2" s="16" t="s">
        <v>3</v>
      </c>
      <c r="E2" s="59" t="s">
        <v>4</v>
      </c>
      <c r="F2" s="59"/>
      <c r="G2" s="59" t="s">
        <v>5</v>
      </c>
      <c r="H2" s="59"/>
      <c r="I2" s="19">
        <v>44323</v>
      </c>
    </row>
    <row r="3" spans="1:12" ht="15" x14ac:dyDescent="0.25">
      <c r="A3" s="56" t="s">
        <v>6</v>
      </c>
      <c r="B3" s="57"/>
      <c r="C3" s="57"/>
      <c r="D3" s="57"/>
      <c r="E3" s="57"/>
      <c r="F3" s="57"/>
      <c r="G3" s="57"/>
      <c r="H3" s="57"/>
      <c r="I3" s="57"/>
    </row>
    <row r="4" spans="1:12" ht="30" customHeight="1" x14ac:dyDescent="0.2">
      <c r="A4" s="2" t="s">
        <v>7</v>
      </c>
      <c r="B4" s="4" t="s">
        <v>8</v>
      </c>
      <c r="C4" s="2" t="s">
        <v>9</v>
      </c>
      <c r="D4" s="2" t="s">
        <v>10</v>
      </c>
      <c r="E4" s="3" t="s">
        <v>11</v>
      </c>
      <c r="F4" s="4" t="s">
        <v>12</v>
      </c>
      <c r="G4" s="4" t="s">
        <v>13</v>
      </c>
      <c r="H4" s="4" t="s">
        <v>14</v>
      </c>
      <c r="I4" s="4" t="s">
        <v>15</v>
      </c>
    </row>
    <row r="5" spans="1:12" ht="30" customHeight="1" x14ac:dyDescent="0.2">
      <c r="A5" s="5">
        <v>1</v>
      </c>
      <c r="B5" s="29"/>
      <c r="C5" s="29"/>
      <c r="D5" s="5" t="s">
        <v>86</v>
      </c>
      <c r="E5" s="5"/>
      <c r="F5" s="6"/>
      <c r="G5" s="5"/>
      <c r="H5" s="5"/>
      <c r="I5" s="7">
        <f>I6+I8+I14</f>
        <v>21581.571199999998</v>
      </c>
    </row>
    <row r="6" spans="1:12" ht="24" customHeight="1" x14ac:dyDescent="0.2">
      <c r="A6" s="5" t="s">
        <v>83</v>
      </c>
      <c r="B6" s="29"/>
      <c r="C6" s="29"/>
      <c r="D6" s="5" t="s">
        <v>16</v>
      </c>
      <c r="E6" s="5"/>
      <c r="F6" s="6"/>
      <c r="G6" s="5"/>
      <c r="H6" s="5"/>
      <c r="I6" s="7">
        <f>I7</f>
        <v>131.53919999999999</v>
      </c>
    </row>
    <row r="7" spans="1:12" ht="24" customHeight="1" x14ac:dyDescent="0.2">
      <c r="A7" s="8" t="s">
        <v>84</v>
      </c>
      <c r="B7" s="30" t="s">
        <v>17</v>
      </c>
      <c r="C7" s="31" t="s">
        <v>18</v>
      </c>
      <c r="D7" s="8" t="s">
        <v>19</v>
      </c>
      <c r="E7" s="9" t="s">
        <v>20</v>
      </c>
      <c r="F7" s="10">
        <f>(4*0.3*0.4*4)</f>
        <v>1.92</v>
      </c>
      <c r="G7" s="11">
        <v>54.63</v>
      </c>
      <c r="H7" s="11">
        <v>68.510000000000005</v>
      </c>
      <c r="I7" s="11">
        <f>(F7*H7)</f>
        <v>131.53919999999999</v>
      </c>
      <c r="J7" s="26">
        <f>F7*G7</f>
        <v>104.8896</v>
      </c>
      <c r="K7" s="26">
        <f>F7*H7</f>
        <v>131.53919999999999</v>
      </c>
      <c r="L7" s="26"/>
    </row>
    <row r="8" spans="1:12" ht="24" customHeight="1" x14ac:dyDescent="0.2">
      <c r="A8" s="5" t="s">
        <v>21</v>
      </c>
      <c r="B8" s="29"/>
      <c r="C8" s="29"/>
      <c r="D8" s="5" t="s">
        <v>22</v>
      </c>
      <c r="E8" s="5"/>
      <c r="F8" s="6"/>
      <c r="G8" s="5"/>
      <c r="H8" s="5"/>
      <c r="I8" s="7">
        <f>SUM(I9:I13)</f>
        <v>16109.272000000001</v>
      </c>
      <c r="J8" s="26">
        <f t="shared" ref="J8:J71" si="0">F8*G8</f>
        <v>0</v>
      </c>
      <c r="K8" s="26">
        <f t="shared" ref="K8:K71" si="1">F8*H8</f>
        <v>0</v>
      </c>
      <c r="L8" s="26"/>
    </row>
    <row r="9" spans="1:12" ht="48" customHeight="1" x14ac:dyDescent="0.2">
      <c r="A9" s="8" t="s">
        <v>23</v>
      </c>
      <c r="B9" s="30" t="s">
        <v>24</v>
      </c>
      <c r="C9" s="31" t="s">
        <v>18</v>
      </c>
      <c r="D9" s="8" t="s">
        <v>25</v>
      </c>
      <c r="E9" s="9" t="s">
        <v>20</v>
      </c>
      <c r="F9" s="10">
        <f>(0.4*0.4*4*5)</f>
        <v>3.2000000000000006</v>
      </c>
      <c r="G9" s="11">
        <v>1651.82</v>
      </c>
      <c r="H9" s="11">
        <v>2071.71</v>
      </c>
      <c r="I9" s="11">
        <f t="shared" ref="I9:I13" si="2">(F9*H9)</f>
        <v>6629.4720000000016</v>
      </c>
      <c r="J9" s="26">
        <f t="shared" si="0"/>
        <v>5285.8240000000005</v>
      </c>
      <c r="K9" s="26">
        <f t="shared" si="1"/>
        <v>6629.4720000000016</v>
      </c>
      <c r="L9" s="26"/>
    </row>
    <row r="10" spans="1:12" ht="24" customHeight="1" x14ac:dyDescent="0.2">
      <c r="A10" s="8" t="s">
        <v>26</v>
      </c>
      <c r="B10" s="30" t="s">
        <v>27</v>
      </c>
      <c r="C10" s="31" t="s">
        <v>18</v>
      </c>
      <c r="D10" s="8" t="s">
        <v>28</v>
      </c>
      <c r="E10" s="9" t="s">
        <v>29</v>
      </c>
      <c r="F10" s="10">
        <v>16</v>
      </c>
      <c r="G10" s="11">
        <v>43.62</v>
      </c>
      <c r="H10" s="11">
        <v>54.7</v>
      </c>
      <c r="I10" s="11">
        <f t="shared" si="2"/>
        <v>875.2</v>
      </c>
      <c r="J10" s="26">
        <f t="shared" si="0"/>
        <v>697.92</v>
      </c>
      <c r="K10" s="26">
        <f t="shared" si="1"/>
        <v>875.2</v>
      </c>
      <c r="L10" s="26"/>
    </row>
    <row r="11" spans="1:12" ht="48" customHeight="1" x14ac:dyDescent="0.2">
      <c r="A11" s="8" t="s">
        <v>30</v>
      </c>
      <c r="B11" s="30" t="s">
        <v>31</v>
      </c>
      <c r="C11" s="31" t="s">
        <v>18</v>
      </c>
      <c r="D11" s="8" t="s">
        <v>32</v>
      </c>
      <c r="E11" s="9" t="s">
        <v>33</v>
      </c>
      <c r="F11" s="10">
        <v>16</v>
      </c>
      <c r="G11" s="11">
        <v>124.22</v>
      </c>
      <c r="H11" s="11">
        <v>155.79</v>
      </c>
      <c r="I11" s="11">
        <f t="shared" si="2"/>
        <v>2492.64</v>
      </c>
      <c r="J11" s="26">
        <f t="shared" si="0"/>
        <v>1987.52</v>
      </c>
      <c r="K11" s="26">
        <f t="shared" si="1"/>
        <v>2492.64</v>
      </c>
      <c r="L11" s="26"/>
    </row>
    <row r="12" spans="1:12" ht="48" customHeight="1" x14ac:dyDescent="0.2">
      <c r="A12" s="8" t="s">
        <v>30</v>
      </c>
      <c r="B12" s="30" t="s">
        <v>24</v>
      </c>
      <c r="C12" s="31" t="s">
        <v>18</v>
      </c>
      <c r="D12" s="8" t="s">
        <v>25</v>
      </c>
      <c r="E12" s="9" t="s">
        <v>20</v>
      </c>
      <c r="F12" s="10">
        <f>(0.4*0.3*4*5)</f>
        <v>2.4</v>
      </c>
      <c r="G12" s="11">
        <v>1651.82</v>
      </c>
      <c r="H12" s="11">
        <v>2071.71</v>
      </c>
      <c r="I12" s="11">
        <f t="shared" si="2"/>
        <v>4972.1040000000003</v>
      </c>
      <c r="J12" s="26">
        <f t="shared" si="0"/>
        <v>3964.3679999999995</v>
      </c>
      <c r="K12" s="26">
        <f t="shared" si="1"/>
        <v>4972.1040000000003</v>
      </c>
      <c r="L12" s="26"/>
    </row>
    <row r="13" spans="1:12" ht="48" customHeight="1" x14ac:dyDescent="0.2">
      <c r="A13" s="8" t="s">
        <v>34</v>
      </c>
      <c r="B13" s="30" t="s">
        <v>35</v>
      </c>
      <c r="C13" s="31" t="s">
        <v>18</v>
      </c>
      <c r="D13" s="8" t="s">
        <v>36</v>
      </c>
      <c r="E13" s="9" t="s">
        <v>20</v>
      </c>
      <c r="F13" s="10">
        <f>(16*0.1)</f>
        <v>1.6</v>
      </c>
      <c r="G13" s="11">
        <v>568.02</v>
      </c>
      <c r="H13" s="11">
        <v>712.41</v>
      </c>
      <c r="I13" s="11">
        <f t="shared" si="2"/>
        <v>1139.856</v>
      </c>
      <c r="J13" s="26">
        <f t="shared" si="0"/>
        <v>908.83199999999999</v>
      </c>
      <c r="K13" s="26">
        <f t="shared" si="1"/>
        <v>1139.856</v>
      </c>
      <c r="L13" s="26"/>
    </row>
    <row r="14" spans="1:12" ht="24" customHeight="1" x14ac:dyDescent="0.2">
      <c r="A14" s="5" t="s">
        <v>37</v>
      </c>
      <c r="B14" s="29"/>
      <c r="C14" s="29"/>
      <c r="D14" s="5" t="s">
        <v>38</v>
      </c>
      <c r="E14" s="5"/>
      <c r="F14" s="6"/>
      <c r="G14" s="5"/>
      <c r="H14" s="5"/>
      <c r="I14" s="7">
        <f>SUM(I15:I21)</f>
        <v>5340.76</v>
      </c>
      <c r="J14" s="26">
        <f t="shared" si="0"/>
        <v>0</v>
      </c>
      <c r="K14" s="26">
        <f t="shared" si="1"/>
        <v>0</v>
      </c>
      <c r="L14" s="26"/>
    </row>
    <row r="15" spans="1:12" ht="24" customHeight="1" x14ac:dyDescent="0.2">
      <c r="A15" s="12" t="s">
        <v>39</v>
      </c>
      <c r="B15" s="32" t="s">
        <v>40</v>
      </c>
      <c r="C15" s="33" t="s">
        <v>18</v>
      </c>
      <c r="D15" s="12" t="s">
        <v>41</v>
      </c>
      <c r="E15" s="13" t="s">
        <v>42</v>
      </c>
      <c r="F15" s="14">
        <v>1</v>
      </c>
      <c r="G15" s="15">
        <v>4048.81</v>
      </c>
      <c r="H15" s="15">
        <v>5078.01</v>
      </c>
      <c r="I15" s="15">
        <f>(F15*H15)</f>
        <v>5078.01</v>
      </c>
      <c r="J15" s="26">
        <f t="shared" si="0"/>
        <v>4048.81</v>
      </c>
      <c r="K15" s="26">
        <f t="shared" si="1"/>
        <v>5078.01</v>
      </c>
      <c r="L15" s="26"/>
    </row>
    <row r="16" spans="1:12" ht="24" customHeight="1" x14ac:dyDescent="0.2">
      <c r="A16" s="12" t="s">
        <v>43</v>
      </c>
      <c r="B16" s="32" t="s">
        <v>44</v>
      </c>
      <c r="C16" s="33" t="s">
        <v>18</v>
      </c>
      <c r="D16" s="12" t="s">
        <v>45</v>
      </c>
      <c r="E16" s="13" t="s">
        <v>42</v>
      </c>
      <c r="F16" s="14">
        <v>1</v>
      </c>
      <c r="G16" s="15">
        <v>21.73</v>
      </c>
      <c r="H16" s="15">
        <v>27.25</v>
      </c>
      <c r="I16" s="15">
        <f t="shared" ref="I16:I21" si="3">(F16*H16)</f>
        <v>27.25</v>
      </c>
      <c r="J16" s="26">
        <f t="shared" si="0"/>
        <v>21.73</v>
      </c>
      <c r="K16" s="26">
        <f t="shared" si="1"/>
        <v>27.25</v>
      </c>
      <c r="L16" s="26"/>
    </row>
    <row r="17" spans="1:12" ht="24" customHeight="1" x14ac:dyDescent="0.2">
      <c r="A17" s="12" t="s">
        <v>46</v>
      </c>
      <c r="B17" s="32" t="s">
        <v>47</v>
      </c>
      <c r="C17" s="33" t="s">
        <v>18</v>
      </c>
      <c r="D17" s="12" t="s">
        <v>48</v>
      </c>
      <c r="E17" s="13" t="s">
        <v>29</v>
      </c>
      <c r="F17" s="14">
        <v>5</v>
      </c>
      <c r="G17" s="15">
        <v>20.350000000000001</v>
      </c>
      <c r="H17" s="15">
        <v>25.52</v>
      </c>
      <c r="I17" s="15">
        <f t="shared" si="3"/>
        <v>127.6</v>
      </c>
      <c r="J17" s="26">
        <f t="shared" si="0"/>
        <v>101.75</v>
      </c>
      <c r="K17" s="26">
        <f t="shared" si="1"/>
        <v>127.6</v>
      </c>
      <c r="L17" s="26"/>
    </row>
    <row r="18" spans="1:12" ht="24" customHeight="1" x14ac:dyDescent="0.2">
      <c r="A18" s="12" t="s">
        <v>49</v>
      </c>
      <c r="B18" s="32" t="s">
        <v>50</v>
      </c>
      <c r="C18" s="33" t="s">
        <v>18</v>
      </c>
      <c r="D18" s="12" t="s">
        <v>51</v>
      </c>
      <c r="E18" s="13" t="s">
        <v>42</v>
      </c>
      <c r="F18" s="14">
        <v>1</v>
      </c>
      <c r="G18" s="15">
        <v>27.74</v>
      </c>
      <c r="H18" s="15">
        <v>34.79</v>
      </c>
      <c r="I18" s="15">
        <f t="shared" si="3"/>
        <v>34.79</v>
      </c>
      <c r="J18" s="26">
        <f t="shared" si="0"/>
        <v>27.74</v>
      </c>
      <c r="K18" s="26">
        <f t="shared" si="1"/>
        <v>34.79</v>
      </c>
      <c r="L18" s="26"/>
    </row>
    <row r="19" spans="1:12" ht="24" customHeight="1" x14ac:dyDescent="0.2">
      <c r="A19" s="12" t="s">
        <v>52</v>
      </c>
      <c r="B19" s="32" t="s">
        <v>53</v>
      </c>
      <c r="C19" s="33" t="s">
        <v>18</v>
      </c>
      <c r="D19" s="12" t="s">
        <v>54</v>
      </c>
      <c r="E19" s="13" t="s">
        <v>42</v>
      </c>
      <c r="F19" s="14">
        <v>1</v>
      </c>
      <c r="G19" s="15">
        <v>10.23</v>
      </c>
      <c r="H19" s="15">
        <v>12.83</v>
      </c>
      <c r="I19" s="15">
        <f t="shared" si="3"/>
        <v>12.83</v>
      </c>
      <c r="J19" s="26">
        <f t="shared" si="0"/>
        <v>10.23</v>
      </c>
      <c r="K19" s="26">
        <f t="shared" si="1"/>
        <v>12.83</v>
      </c>
      <c r="L19" s="26"/>
    </row>
    <row r="20" spans="1:12" ht="24" customHeight="1" x14ac:dyDescent="0.2">
      <c r="A20" s="12" t="s">
        <v>55</v>
      </c>
      <c r="B20" s="32" t="s">
        <v>56</v>
      </c>
      <c r="C20" s="33" t="s">
        <v>18</v>
      </c>
      <c r="D20" s="12" t="s">
        <v>57</v>
      </c>
      <c r="E20" s="13" t="s">
        <v>29</v>
      </c>
      <c r="F20" s="14">
        <v>12</v>
      </c>
      <c r="G20" s="15">
        <v>3.41</v>
      </c>
      <c r="H20" s="15">
        <v>4.2699999999999996</v>
      </c>
      <c r="I20" s="15">
        <f t="shared" si="3"/>
        <v>51.239999999999995</v>
      </c>
      <c r="J20" s="26">
        <f t="shared" si="0"/>
        <v>40.92</v>
      </c>
      <c r="K20" s="26">
        <f t="shared" si="1"/>
        <v>51.239999999999995</v>
      </c>
      <c r="L20" s="26"/>
    </row>
    <row r="21" spans="1:12" ht="24" customHeight="1" x14ac:dyDescent="0.2">
      <c r="A21" s="12" t="s">
        <v>58</v>
      </c>
      <c r="B21" s="32" t="s">
        <v>59</v>
      </c>
      <c r="C21" s="33" t="s">
        <v>18</v>
      </c>
      <c r="D21" s="12" t="s">
        <v>60</v>
      </c>
      <c r="E21" s="13" t="s">
        <v>42</v>
      </c>
      <c r="F21" s="14">
        <v>2</v>
      </c>
      <c r="G21" s="15">
        <v>3.61</v>
      </c>
      <c r="H21" s="15">
        <v>4.5199999999999996</v>
      </c>
      <c r="I21" s="15">
        <f t="shared" si="3"/>
        <v>9.0399999999999991</v>
      </c>
      <c r="J21" s="26">
        <f t="shared" si="0"/>
        <v>7.22</v>
      </c>
      <c r="K21" s="26">
        <f t="shared" si="1"/>
        <v>9.0399999999999991</v>
      </c>
      <c r="L21" s="26"/>
    </row>
    <row r="22" spans="1:12" ht="24" customHeight="1" x14ac:dyDescent="0.2">
      <c r="A22" s="20"/>
      <c r="B22" s="29"/>
      <c r="C22" s="29"/>
      <c r="D22" s="5" t="s">
        <v>88</v>
      </c>
      <c r="E22" s="5"/>
      <c r="F22" s="6"/>
      <c r="G22" s="5"/>
      <c r="H22" s="5"/>
      <c r="I22" s="7">
        <f>I23+I25+I31</f>
        <v>41678.264999999999</v>
      </c>
      <c r="J22" s="26">
        <f t="shared" si="0"/>
        <v>0</v>
      </c>
      <c r="K22" s="26">
        <f t="shared" si="1"/>
        <v>0</v>
      </c>
      <c r="L22" s="26"/>
    </row>
    <row r="23" spans="1:12" ht="24" customHeight="1" x14ac:dyDescent="0.2">
      <c r="A23" s="20" t="s">
        <v>87</v>
      </c>
      <c r="B23" s="29"/>
      <c r="C23" s="29"/>
      <c r="D23" s="5" t="s">
        <v>61</v>
      </c>
      <c r="E23" s="5"/>
      <c r="F23" s="6"/>
      <c r="G23" s="5"/>
      <c r="H23" s="5"/>
      <c r="I23" s="7">
        <f>I24</f>
        <v>205.53000000000003</v>
      </c>
      <c r="J23" s="26">
        <f t="shared" si="0"/>
        <v>0</v>
      </c>
      <c r="K23" s="26">
        <f t="shared" si="1"/>
        <v>0</v>
      </c>
      <c r="L23" s="26"/>
    </row>
    <row r="24" spans="1:12" ht="24" customHeight="1" x14ac:dyDescent="0.2">
      <c r="A24" s="8" t="s">
        <v>62</v>
      </c>
      <c r="B24" s="30" t="s">
        <v>17</v>
      </c>
      <c r="C24" s="31" t="s">
        <v>18</v>
      </c>
      <c r="D24" s="8" t="s">
        <v>19</v>
      </c>
      <c r="E24" s="9" t="s">
        <v>20</v>
      </c>
      <c r="F24" s="10">
        <f>(5*5*0.3*0.4)</f>
        <v>3</v>
      </c>
      <c r="G24" s="11">
        <v>54.63</v>
      </c>
      <c r="H24" s="11">
        <v>68.510000000000005</v>
      </c>
      <c r="I24" s="11">
        <f t="shared" ref="I24:I30" si="4">(F24*H24)</f>
        <v>205.53000000000003</v>
      </c>
      <c r="J24" s="26">
        <f t="shared" si="0"/>
        <v>163.89000000000001</v>
      </c>
      <c r="K24" s="26">
        <f t="shared" si="1"/>
        <v>205.53000000000003</v>
      </c>
      <c r="L24" s="26"/>
    </row>
    <row r="25" spans="1:12" ht="24" customHeight="1" x14ac:dyDescent="0.2">
      <c r="A25" s="5" t="s">
        <v>63</v>
      </c>
      <c r="B25" s="29"/>
      <c r="C25" s="29"/>
      <c r="D25" s="5" t="s">
        <v>22</v>
      </c>
      <c r="E25" s="5"/>
      <c r="F25" s="6"/>
      <c r="G25" s="5"/>
      <c r="H25" s="5"/>
      <c r="I25" s="7">
        <f>SUM(I26:I30)</f>
        <v>31401.705000000002</v>
      </c>
      <c r="J25" s="26">
        <f t="shared" si="0"/>
        <v>0</v>
      </c>
      <c r="K25" s="26">
        <f t="shared" si="1"/>
        <v>0</v>
      </c>
      <c r="L25" s="26"/>
    </row>
    <row r="26" spans="1:12" ht="48" customHeight="1" x14ac:dyDescent="0.2">
      <c r="A26" s="8" t="s">
        <v>64</v>
      </c>
      <c r="B26" s="30" t="s">
        <v>24</v>
      </c>
      <c r="C26" s="31" t="s">
        <v>18</v>
      </c>
      <c r="D26" s="8" t="s">
        <v>25</v>
      </c>
      <c r="E26" s="9" t="s">
        <v>20</v>
      </c>
      <c r="F26" s="10">
        <f>(0.5*0.5*5*6)</f>
        <v>7.5</v>
      </c>
      <c r="G26" s="11">
        <v>1651.82</v>
      </c>
      <c r="H26" s="11">
        <v>2071.71</v>
      </c>
      <c r="I26" s="11">
        <f t="shared" si="4"/>
        <v>15537.825000000001</v>
      </c>
      <c r="J26" s="26">
        <f t="shared" si="0"/>
        <v>12388.65</v>
      </c>
      <c r="K26" s="26">
        <f t="shared" si="1"/>
        <v>15537.825000000001</v>
      </c>
      <c r="L26" s="26"/>
    </row>
    <row r="27" spans="1:12" ht="36" customHeight="1" x14ac:dyDescent="0.2">
      <c r="A27" s="8" t="s">
        <v>65</v>
      </c>
      <c r="B27" s="30" t="s">
        <v>66</v>
      </c>
      <c r="C27" s="31" t="s">
        <v>18</v>
      </c>
      <c r="D27" s="8" t="s">
        <v>67</v>
      </c>
      <c r="E27" s="9" t="s">
        <v>20</v>
      </c>
      <c r="F27" s="10">
        <f>(0.2*0.3*25)</f>
        <v>1.5</v>
      </c>
      <c r="G27" s="11">
        <v>460.01</v>
      </c>
      <c r="H27" s="11">
        <v>576.94000000000005</v>
      </c>
      <c r="I27" s="11">
        <f t="shared" si="4"/>
        <v>865.41000000000008</v>
      </c>
      <c r="J27" s="26">
        <f t="shared" si="0"/>
        <v>690.01499999999999</v>
      </c>
      <c r="K27" s="26">
        <f t="shared" si="1"/>
        <v>865.41000000000008</v>
      </c>
      <c r="L27" s="26"/>
    </row>
    <row r="28" spans="1:12" ht="48" customHeight="1" x14ac:dyDescent="0.2">
      <c r="A28" s="8" t="s">
        <v>68</v>
      </c>
      <c r="B28" s="30" t="s">
        <v>24</v>
      </c>
      <c r="C28" s="31" t="s">
        <v>18</v>
      </c>
      <c r="D28" s="8" t="s">
        <v>25</v>
      </c>
      <c r="E28" s="9" t="s">
        <v>20</v>
      </c>
      <c r="F28" s="10">
        <f>(0.5*0.3*5*6)</f>
        <v>4.5</v>
      </c>
      <c r="G28" s="11">
        <v>1651.82</v>
      </c>
      <c r="H28" s="11">
        <v>2071.71</v>
      </c>
      <c r="I28" s="11">
        <f t="shared" si="4"/>
        <v>9322.6949999999997</v>
      </c>
      <c r="J28" s="26">
        <f t="shared" si="0"/>
        <v>7433.19</v>
      </c>
      <c r="K28" s="26">
        <f t="shared" si="1"/>
        <v>9322.6949999999997</v>
      </c>
      <c r="L28" s="26"/>
    </row>
    <row r="29" spans="1:12" ht="48" customHeight="1" x14ac:dyDescent="0.2">
      <c r="A29" s="8" t="s">
        <v>69</v>
      </c>
      <c r="B29" s="30" t="s">
        <v>31</v>
      </c>
      <c r="C29" s="31" t="s">
        <v>18</v>
      </c>
      <c r="D29" s="8" t="s">
        <v>32</v>
      </c>
      <c r="E29" s="9" t="s">
        <v>33</v>
      </c>
      <c r="F29" s="10">
        <v>25</v>
      </c>
      <c r="G29" s="11">
        <v>124.22</v>
      </c>
      <c r="H29" s="11">
        <v>155.79</v>
      </c>
      <c r="I29" s="11">
        <f t="shared" si="4"/>
        <v>3894.75</v>
      </c>
      <c r="J29" s="26">
        <f t="shared" si="0"/>
        <v>3105.5</v>
      </c>
      <c r="K29" s="26">
        <f t="shared" si="1"/>
        <v>3894.75</v>
      </c>
      <c r="L29" s="26"/>
    </row>
    <row r="30" spans="1:12" ht="48" customHeight="1" x14ac:dyDescent="0.2">
      <c r="A30" s="8" t="s">
        <v>70</v>
      </c>
      <c r="B30" s="30" t="s">
        <v>35</v>
      </c>
      <c r="C30" s="31" t="s">
        <v>18</v>
      </c>
      <c r="D30" s="8" t="s">
        <v>36</v>
      </c>
      <c r="E30" s="9" t="s">
        <v>20</v>
      </c>
      <c r="F30" s="10">
        <v>2.5</v>
      </c>
      <c r="G30" s="11">
        <v>568.02</v>
      </c>
      <c r="H30" s="11">
        <v>712.41</v>
      </c>
      <c r="I30" s="11">
        <f t="shared" si="4"/>
        <v>1781.0249999999999</v>
      </c>
      <c r="J30" s="26">
        <f t="shared" si="0"/>
        <v>1420.05</v>
      </c>
      <c r="K30" s="26">
        <f t="shared" si="1"/>
        <v>1781.0249999999999</v>
      </c>
      <c r="L30" s="26"/>
    </row>
    <row r="31" spans="1:12" ht="24" customHeight="1" x14ac:dyDescent="0.2">
      <c r="A31" s="5" t="s">
        <v>71</v>
      </c>
      <c r="B31" s="29"/>
      <c r="C31" s="29"/>
      <c r="D31" s="5" t="s">
        <v>38</v>
      </c>
      <c r="E31" s="5"/>
      <c r="F31" s="6"/>
      <c r="G31" s="5"/>
      <c r="H31" s="5"/>
      <c r="I31" s="7">
        <f>SUM(I32:I38)</f>
        <v>10071.030000000002</v>
      </c>
      <c r="J31" s="26">
        <f t="shared" si="0"/>
        <v>0</v>
      </c>
      <c r="K31" s="26">
        <f t="shared" si="1"/>
        <v>0</v>
      </c>
      <c r="L31" s="26"/>
    </row>
    <row r="32" spans="1:12" ht="24" customHeight="1" x14ac:dyDescent="0.2">
      <c r="A32" s="12" t="s">
        <v>72</v>
      </c>
      <c r="B32" s="32" t="s">
        <v>40</v>
      </c>
      <c r="C32" s="33" t="s">
        <v>18</v>
      </c>
      <c r="D32" s="18" t="s">
        <v>82</v>
      </c>
      <c r="E32" s="13" t="s">
        <v>42</v>
      </c>
      <c r="F32" s="14">
        <v>1</v>
      </c>
      <c r="G32" s="15">
        <v>7800</v>
      </c>
      <c r="H32" s="15">
        <f>(G32*1.2542)</f>
        <v>9782.76</v>
      </c>
      <c r="I32" s="15">
        <f t="shared" ref="I32:I38" si="5">(F32*H32)</f>
        <v>9782.76</v>
      </c>
      <c r="J32" s="26">
        <f t="shared" si="0"/>
        <v>7800</v>
      </c>
      <c r="K32" s="26">
        <f t="shared" si="1"/>
        <v>9782.76</v>
      </c>
      <c r="L32" s="26"/>
    </row>
    <row r="33" spans="1:12" ht="24" customHeight="1" x14ac:dyDescent="0.2">
      <c r="A33" s="12" t="s">
        <v>73</v>
      </c>
      <c r="B33" s="32" t="s">
        <v>44</v>
      </c>
      <c r="C33" s="33" t="s">
        <v>18</v>
      </c>
      <c r="D33" s="12" t="s">
        <v>45</v>
      </c>
      <c r="E33" s="13" t="s">
        <v>42</v>
      </c>
      <c r="F33" s="14">
        <v>1</v>
      </c>
      <c r="G33" s="15">
        <v>21.73</v>
      </c>
      <c r="H33" s="15">
        <v>27.25</v>
      </c>
      <c r="I33" s="15">
        <f t="shared" si="5"/>
        <v>27.25</v>
      </c>
      <c r="J33" s="26">
        <f t="shared" si="0"/>
        <v>21.73</v>
      </c>
      <c r="K33" s="26">
        <f t="shared" si="1"/>
        <v>27.25</v>
      </c>
      <c r="L33" s="26"/>
    </row>
    <row r="34" spans="1:12" ht="24" customHeight="1" x14ac:dyDescent="0.2">
      <c r="A34" s="12" t="s">
        <v>74</v>
      </c>
      <c r="B34" s="32" t="s">
        <v>47</v>
      </c>
      <c r="C34" s="33" t="s">
        <v>18</v>
      </c>
      <c r="D34" s="12" t="s">
        <v>48</v>
      </c>
      <c r="E34" s="13" t="s">
        <v>29</v>
      </c>
      <c r="F34" s="14">
        <v>6</v>
      </c>
      <c r="G34" s="15">
        <v>20.350000000000001</v>
      </c>
      <c r="H34" s="15">
        <v>25.52</v>
      </c>
      <c r="I34" s="15">
        <f t="shared" si="5"/>
        <v>153.12</v>
      </c>
      <c r="J34" s="26">
        <f t="shared" si="0"/>
        <v>122.10000000000001</v>
      </c>
      <c r="K34" s="26">
        <f t="shared" si="1"/>
        <v>153.12</v>
      </c>
      <c r="L34" s="26"/>
    </row>
    <row r="35" spans="1:12" ht="24" customHeight="1" x14ac:dyDescent="0.2">
      <c r="A35" s="12" t="s">
        <v>75</v>
      </c>
      <c r="B35" s="32" t="s">
        <v>50</v>
      </c>
      <c r="C35" s="33" t="s">
        <v>18</v>
      </c>
      <c r="D35" s="12" t="s">
        <v>51</v>
      </c>
      <c r="E35" s="13" t="s">
        <v>42</v>
      </c>
      <c r="F35" s="14">
        <v>1</v>
      </c>
      <c r="G35" s="15">
        <v>27.74</v>
      </c>
      <c r="H35" s="15">
        <v>34.79</v>
      </c>
      <c r="I35" s="15">
        <f t="shared" si="5"/>
        <v>34.79</v>
      </c>
      <c r="J35" s="26">
        <f t="shared" si="0"/>
        <v>27.74</v>
      </c>
      <c r="K35" s="26">
        <f t="shared" si="1"/>
        <v>34.79</v>
      </c>
      <c r="L35" s="26"/>
    </row>
    <row r="36" spans="1:12" ht="24" customHeight="1" x14ac:dyDescent="0.2">
      <c r="A36" s="12" t="s">
        <v>76</v>
      </c>
      <c r="B36" s="32" t="s">
        <v>53</v>
      </c>
      <c r="C36" s="33" t="s">
        <v>18</v>
      </c>
      <c r="D36" s="12" t="s">
        <v>54</v>
      </c>
      <c r="E36" s="13" t="s">
        <v>42</v>
      </c>
      <c r="F36" s="14">
        <v>1</v>
      </c>
      <c r="G36" s="15">
        <v>10.23</v>
      </c>
      <c r="H36" s="15">
        <v>12.83</v>
      </c>
      <c r="I36" s="15">
        <f t="shared" si="5"/>
        <v>12.83</v>
      </c>
      <c r="J36" s="26">
        <f t="shared" si="0"/>
        <v>10.23</v>
      </c>
      <c r="K36" s="26">
        <f t="shared" si="1"/>
        <v>12.83</v>
      </c>
      <c r="L36" s="26"/>
    </row>
    <row r="37" spans="1:12" ht="24" customHeight="1" x14ac:dyDescent="0.2">
      <c r="A37" s="12" t="s">
        <v>77</v>
      </c>
      <c r="B37" s="32" t="s">
        <v>56</v>
      </c>
      <c r="C37" s="33" t="s">
        <v>18</v>
      </c>
      <c r="D37" s="12" t="s">
        <v>57</v>
      </c>
      <c r="E37" s="13" t="s">
        <v>29</v>
      </c>
      <c r="F37" s="14">
        <v>12</v>
      </c>
      <c r="G37" s="15">
        <v>3.41</v>
      </c>
      <c r="H37" s="15">
        <v>4.2699999999999996</v>
      </c>
      <c r="I37" s="15">
        <f t="shared" si="5"/>
        <v>51.239999999999995</v>
      </c>
      <c r="J37" s="26">
        <f t="shared" si="0"/>
        <v>40.92</v>
      </c>
      <c r="K37" s="26">
        <f t="shared" si="1"/>
        <v>51.239999999999995</v>
      </c>
      <c r="L37" s="26"/>
    </row>
    <row r="38" spans="1:12" ht="24" customHeight="1" x14ac:dyDescent="0.2">
      <c r="A38" s="12" t="s">
        <v>78</v>
      </c>
      <c r="B38" s="32" t="s">
        <v>59</v>
      </c>
      <c r="C38" s="33" t="s">
        <v>18</v>
      </c>
      <c r="D38" s="12" t="s">
        <v>60</v>
      </c>
      <c r="E38" s="13" t="s">
        <v>42</v>
      </c>
      <c r="F38" s="14">
        <v>2</v>
      </c>
      <c r="G38" s="15">
        <v>3.61</v>
      </c>
      <c r="H38" s="15">
        <v>4.5199999999999996</v>
      </c>
      <c r="I38" s="15">
        <f t="shared" si="5"/>
        <v>9.0399999999999991</v>
      </c>
      <c r="J38" s="26">
        <f t="shared" si="0"/>
        <v>7.22</v>
      </c>
      <c r="K38" s="26">
        <f t="shared" si="1"/>
        <v>9.0399999999999991</v>
      </c>
      <c r="L38" s="26"/>
    </row>
    <row r="39" spans="1:12" ht="24" customHeight="1" x14ac:dyDescent="0.2">
      <c r="A39" s="5">
        <v>6</v>
      </c>
      <c r="B39" s="29"/>
      <c r="C39" s="29"/>
      <c r="D39" s="5" t="s">
        <v>103</v>
      </c>
      <c r="E39" s="5"/>
      <c r="F39" s="6"/>
      <c r="G39" s="5"/>
      <c r="H39" s="5"/>
      <c r="I39" s="7">
        <f>I40+I42+I48</f>
        <v>21581.571199999998</v>
      </c>
      <c r="J39" s="26">
        <f t="shared" si="0"/>
        <v>0</v>
      </c>
      <c r="K39" s="26">
        <f t="shared" si="1"/>
        <v>0</v>
      </c>
      <c r="L39" s="26"/>
    </row>
    <row r="40" spans="1:12" ht="24" customHeight="1" x14ac:dyDescent="0.2">
      <c r="A40" s="5" t="s">
        <v>89</v>
      </c>
      <c r="B40" s="29"/>
      <c r="C40" s="29"/>
      <c r="D40" s="5" t="s">
        <v>16</v>
      </c>
      <c r="E40" s="5"/>
      <c r="F40" s="6"/>
      <c r="G40" s="5"/>
      <c r="H40" s="5"/>
      <c r="I40" s="7">
        <f>I41</f>
        <v>131.53919999999999</v>
      </c>
      <c r="J40" s="26">
        <f t="shared" si="0"/>
        <v>0</v>
      </c>
      <c r="K40" s="26">
        <f t="shared" si="1"/>
        <v>0</v>
      </c>
      <c r="L40" s="26"/>
    </row>
    <row r="41" spans="1:12" ht="25.5" x14ac:dyDescent="0.2">
      <c r="A41" s="8" t="s">
        <v>90</v>
      </c>
      <c r="B41" s="30" t="s">
        <v>17</v>
      </c>
      <c r="C41" s="31" t="s">
        <v>18</v>
      </c>
      <c r="D41" s="8" t="s">
        <v>19</v>
      </c>
      <c r="E41" s="9" t="s">
        <v>20</v>
      </c>
      <c r="F41" s="10">
        <f>(4*0.3*0.4*4)</f>
        <v>1.92</v>
      </c>
      <c r="G41" s="11">
        <v>54.63</v>
      </c>
      <c r="H41" s="11">
        <v>68.510000000000005</v>
      </c>
      <c r="I41" s="11">
        <f t="shared" ref="I41:I47" si="6">(F41*H41)</f>
        <v>131.53919999999999</v>
      </c>
      <c r="J41" s="26">
        <f t="shared" si="0"/>
        <v>104.8896</v>
      </c>
      <c r="K41" s="26">
        <f t="shared" si="1"/>
        <v>131.53919999999999</v>
      </c>
      <c r="L41" s="26"/>
    </row>
    <row r="42" spans="1:12" x14ac:dyDescent="0.2">
      <c r="A42" s="5">
        <v>7</v>
      </c>
      <c r="B42" s="29"/>
      <c r="C42" s="29"/>
      <c r="D42" s="5" t="s">
        <v>22</v>
      </c>
      <c r="E42" s="5"/>
      <c r="F42" s="6"/>
      <c r="G42" s="5"/>
      <c r="H42" s="5"/>
      <c r="I42" s="7">
        <f>SUM(I43:I47)</f>
        <v>16109.272000000001</v>
      </c>
      <c r="J42" s="26">
        <f t="shared" si="0"/>
        <v>0</v>
      </c>
      <c r="K42" s="26">
        <f t="shared" si="1"/>
        <v>0</v>
      </c>
      <c r="L42" s="26"/>
    </row>
    <row r="43" spans="1:12" ht="38.25" x14ac:dyDescent="0.2">
      <c r="A43" s="8" t="s">
        <v>91</v>
      </c>
      <c r="B43" s="30" t="s">
        <v>24</v>
      </c>
      <c r="C43" s="31" t="s">
        <v>18</v>
      </c>
      <c r="D43" s="8" t="s">
        <v>25</v>
      </c>
      <c r="E43" s="9" t="s">
        <v>20</v>
      </c>
      <c r="F43" s="10">
        <f>(0.4*0.4*4*5)</f>
        <v>3.2000000000000006</v>
      </c>
      <c r="G43" s="11">
        <v>1651.82</v>
      </c>
      <c r="H43" s="11">
        <v>2071.71</v>
      </c>
      <c r="I43" s="11">
        <f t="shared" si="6"/>
        <v>6629.4720000000016</v>
      </c>
      <c r="J43" s="26">
        <f t="shared" si="0"/>
        <v>5285.8240000000005</v>
      </c>
      <c r="K43" s="26">
        <f t="shared" si="1"/>
        <v>6629.4720000000016</v>
      </c>
      <c r="L43" s="26"/>
    </row>
    <row r="44" spans="1:12" ht="25.5" x14ac:dyDescent="0.2">
      <c r="A44" s="8" t="s">
        <v>92</v>
      </c>
      <c r="B44" s="30" t="s">
        <v>27</v>
      </c>
      <c r="C44" s="31" t="s">
        <v>18</v>
      </c>
      <c r="D44" s="8" t="s">
        <v>28</v>
      </c>
      <c r="E44" s="9" t="s">
        <v>29</v>
      </c>
      <c r="F44" s="10">
        <v>16</v>
      </c>
      <c r="G44" s="11">
        <v>43.62</v>
      </c>
      <c r="H44" s="11">
        <v>54.7</v>
      </c>
      <c r="I44" s="11">
        <f t="shared" si="6"/>
        <v>875.2</v>
      </c>
      <c r="J44" s="26">
        <f t="shared" si="0"/>
        <v>697.92</v>
      </c>
      <c r="K44" s="26">
        <f t="shared" si="1"/>
        <v>875.2</v>
      </c>
      <c r="L44" s="26"/>
    </row>
    <row r="45" spans="1:12" ht="60" customHeight="1" x14ac:dyDescent="0.2">
      <c r="A45" s="8" t="s">
        <v>93</v>
      </c>
      <c r="B45" s="30" t="s">
        <v>31</v>
      </c>
      <c r="C45" s="31" t="s">
        <v>18</v>
      </c>
      <c r="D45" s="8" t="s">
        <v>32</v>
      </c>
      <c r="E45" s="9" t="s">
        <v>33</v>
      </c>
      <c r="F45" s="10">
        <v>16</v>
      </c>
      <c r="G45" s="11">
        <v>124.22</v>
      </c>
      <c r="H45" s="11">
        <v>155.79</v>
      </c>
      <c r="I45" s="11">
        <f t="shared" si="6"/>
        <v>2492.64</v>
      </c>
      <c r="J45" s="26">
        <f t="shared" si="0"/>
        <v>1987.52</v>
      </c>
      <c r="K45" s="26">
        <f t="shared" si="1"/>
        <v>2492.64</v>
      </c>
      <c r="L45" s="26"/>
    </row>
    <row r="46" spans="1:12" ht="69.95" customHeight="1" x14ac:dyDescent="0.2">
      <c r="A46" s="8" t="s">
        <v>94</v>
      </c>
      <c r="B46" s="30" t="s">
        <v>24</v>
      </c>
      <c r="C46" s="31" t="s">
        <v>18</v>
      </c>
      <c r="D46" s="8" t="s">
        <v>25</v>
      </c>
      <c r="E46" s="9" t="s">
        <v>20</v>
      </c>
      <c r="F46" s="10">
        <f>(0.4*0.3*4*5)</f>
        <v>2.4</v>
      </c>
      <c r="G46" s="11">
        <v>1651.82</v>
      </c>
      <c r="H46" s="11">
        <v>2071.71</v>
      </c>
      <c r="I46" s="11">
        <f t="shared" si="6"/>
        <v>4972.1040000000003</v>
      </c>
      <c r="J46" s="26">
        <f t="shared" si="0"/>
        <v>3964.3679999999995</v>
      </c>
      <c r="K46" s="26">
        <f t="shared" si="1"/>
        <v>4972.1040000000003</v>
      </c>
      <c r="L46" s="26"/>
    </row>
    <row r="47" spans="1:12" ht="51" x14ac:dyDescent="0.2">
      <c r="A47" s="8" t="s">
        <v>95</v>
      </c>
      <c r="B47" s="30" t="s">
        <v>35</v>
      </c>
      <c r="C47" s="31" t="s">
        <v>18</v>
      </c>
      <c r="D47" s="8" t="s">
        <v>36</v>
      </c>
      <c r="E47" s="9" t="s">
        <v>20</v>
      </c>
      <c r="F47" s="10">
        <f>(16*0.1)</f>
        <v>1.6</v>
      </c>
      <c r="G47" s="11">
        <v>568.02</v>
      </c>
      <c r="H47" s="11">
        <v>712.41</v>
      </c>
      <c r="I47" s="11">
        <f t="shared" si="6"/>
        <v>1139.856</v>
      </c>
      <c r="J47" s="26">
        <f t="shared" si="0"/>
        <v>908.83199999999999</v>
      </c>
      <c r="K47" s="26">
        <f t="shared" si="1"/>
        <v>1139.856</v>
      </c>
      <c r="L47" s="26"/>
    </row>
    <row r="48" spans="1:12" x14ac:dyDescent="0.2">
      <c r="A48" s="5">
        <v>8</v>
      </c>
      <c r="B48" s="29"/>
      <c r="C48" s="29"/>
      <c r="D48" s="5" t="s">
        <v>38</v>
      </c>
      <c r="E48" s="5"/>
      <c r="F48" s="6"/>
      <c r="G48" s="5"/>
      <c r="H48" s="5"/>
      <c r="I48" s="7">
        <f>SUM(I49:I55)</f>
        <v>5340.76</v>
      </c>
      <c r="J48" s="26">
        <f t="shared" si="0"/>
        <v>0</v>
      </c>
      <c r="K48" s="26">
        <f t="shared" si="1"/>
        <v>0</v>
      </c>
      <c r="L48" s="26"/>
    </row>
    <row r="49" spans="1:12" x14ac:dyDescent="0.2">
      <c r="A49" s="18" t="s">
        <v>96</v>
      </c>
      <c r="B49" s="32" t="s">
        <v>40</v>
      </c>
      <c r="C49" s="33" t="s">
        <v>18</v>
      </c>
      <c r="D49" s="12" t="s">
        <v>41</v>
      </c>
      <c r="E49" s="13" t="s">
        <v>42</v>
      </c>
      <c r="F49" s="14">
        <v>1</v>
      </c>
      <c r="G49" s="15">
        <v>4048.81</v>
      </c>
      <c r="H49" s="15">
        <v>5078.01</v>
      </c>
      <c r="I49" s="15">
        <f t="shared" ref="I49:I55" si="7">(F49*H49)</f>
        <v>5078.01</v>
      </c>
      <c r="J49" s="26">
        <f t="shared" si="0"/>
        <v>4048.81</v>
      </c>
      <c r="K49" s="26">
        <f t="shared" si="1"/>
        <v>5078.01</v>
      </c>
      <c r="L49" s="26"/>
    </row>
    <row r="50" spans="1:12" ht="25.5" x14ac:dyDescent="0.2">
      <c r="A50" s="18" t="s">
        <v>97</v>
      </c>
      <c r="B50" s="32" t="s">
        <v>44</v>
      </c>
      <c r="C50" s="33" t="s">
        <v>18</v>
      </c>
      <c r="D50" s="12" t="s">
        <v>45</v>
      </c>
      <c r="E50" s="13" t="s">
        <v>42</v>
      </c>
      <c r="F50" s="14">
        <v>1</v>
      </c>
      <c r="G50" s="15">
        <v>21.73</v>
      </c>
      <c r="H50" s="15">
        <v>27.25</v>
      </c>
      <c r="I50" s="15">
        <f t="shared" si="7"/>
        <v>27.25</v>
      </c>
      <c r="J50" s="26">
        <f t="shared" si="0"/>
        <v>21.73</v>
      </c>
      <c r="K50" s="26">
        <f t="shared" si="1"/>
        <v>27.25</v>
      </c>
      <c r="L50" s="26"/>
    </row>
    <row r="51" spans="1:12" ht="25.5" x14ac:dyDescent="0.2">
      <c r="A51" s="18" t="s">
        <v>98</v>
      </c>
      <c r="B51" s="32" t="s">
        <v>47</v>
      </c>
      <c r="C51" s="33" t="s">
        <v>18</v>
      </c>
      <c r="D51" s="12" t="s">
        <v>48</v>
      </c>
      <c r="E51" s="13" t="s">
        <v>29</v>
      </c>
      <c r="F51" s="14">
        <v>5</v>
      </c>
      <c r="G51" s="15">
        <v>20.350000000000001</v>
      </c>
      <c r="H51" s="15">
        <v>25.52</v>
      </c>
      <c r="I51" s="15">
        <f t="shared" si="7"/>
        <v>127.6</v>
      </c>
      <c r="J51" s="26">
        <f t="shared" si="0"/>
        <v>101.75</v>
      </c>
      <c r="K51" s="26">
        <f t="shared" si="1"/>
        <v>127.6</v>
      </c>
      <c r="L51" s="26"/>
    </row>
    <row r="52" spans="1:12" ht="25.5" x14ac:dyDescent="0.2">
      <c r="A52" s="18" t="s">
        <v>99</v>
      </c>
      <c r="B52" s="32" t="s">
        <v>50</v>
      </c>
      <c r="C52" s="33" t="s">
        <v>18</v>
      </c>
      <c r="D52" s="12" t="s">
        <v>51</v>
      </c>
      <c r="E52" s="13" t="s">
        <v>42</v>
      </c>
      <c r="F52" s="14">
        <v>1</v>
      </c>
      <c r="G52" s="15">
        <v>27.74</v>
      </c>
      <c r="H52" s="15">
        <v>34.79</v>
      </c>
      <c r="I52" s="15">
        <f t="shared" si="7"/>
        <v>34.79</v>
      </c>
      <c r="J52" s="26">
        <f t="shared" si="0"/>
        <v>27.74</v>
      </c>
      <c r="K52" s="26">
        <f t="shared" si="1"/>
        <v>34.79</v>
      </c>
      <c r="L52" s="26"/>
    </row>
    <row r="53" spans="1:12" ht="25.5" x14ac:dyDescent="0.2">
      <c r="A53" s="18" t="s">
        <v>100</v>
      </c>
      <c r="B53" s="32" t="s">
        <v>53</v>
      </c>
      <c r="C53" s="33" t="s">
        <v>18</v>
      </c>
      <c r="D53" s="12" t="s">
        <v>54</v>
      </c>
      <c r="E53" s="13" t="s">
        <v>42</v>
      </c>
      <c r="F53" s="14">
        <v>1</v>
      </c>
      <c r="G53" s="15">
        <v>10.23</v>
      </c>
      <c r="H53" s="15">
        <v>12.83</v>
      </c>
      <c r="I53" s="15">
        <f t="shared" si="7"/>
        <v>12.83</v>
      </c>
      <c r="J53" s="26">
        <f t="shared" si="0"/>
        <v>10.23</v>
      </c>
      <c r="K53" s="26">
        <f t="shared" si="1"/>
        <v>12.83</v>
      </c>
      <c r="L53" s="26"/>
    </row>
    <row r="54" spans="1:12" x14ac:dyDescent="0.2">
      <c r="A54" s="18" t="s">
        <v>101</v>
      </c>
      <c r="B54" s="32" t="s">
        <v>56</v>
      </c>
      <c r="C54" s="33" t="s">
        <v>18</v>
      </c>
      <c r="D54" s="12" t="s">
        <v>57</v>
      </c>
      <c r="E54" s="13" t="s">
        <v>29</v>
      </c>
      <c r="F54" s="14">
        <v>12</v>
      </c>
      <c r="G54" s="15">
        <v>3.41</v>
      </c>
      <c r="H54" s="15">
        <v>4.2699999999999996</v>
      </c>
      <c r="I54" s="15">
        <f t="shared" si="7"/>
        <v>51.239999999999995</v>
      </c>
      <c r="J54" s="26">
        <f t="shared" si="0"/>
        <v>40.92</v>
      </c>
      <c r="K54" s="26">
        <f t="shared" si="1"/>
        <v>51.239999999999995</v>
      </c>
      <c r="L54" s="26"/>
    </row>
    <row r="55" spans="1:12" ht="25.5" x14ac:dyDescent="0.2">
      <c r="A55" s="18" t="s">
        <v>102</v>
      </c>
      <c r="B55" s="32" t="s">
        <v>59</v>
      </c>
      <c r="C55" s="33" t="s">
        <v>18</v>
      </c>
      <c r="D55" s="12" t="s">
        <v>60</v>
      </c>
      <c r="E55" s="13" t="s">
        <v>42</v>
      </c>
      <c r="F55" s="14">
        <v>2</v>
      </c>
      <c r="G55" s="15">
        <v>3.61</v>
      </c>
      <c r="H55" s="15">
        <v>4.5199999999999996</v>
      </c>
      <c r="I55" s="15">
        <f t="shared" si="7"/>
        <v>9.0399999999999991</v>
      </c>
      <c r="J55" s="26">
        <f t="shared" si="0"/>
        <v>7.22</v>
      </c>
      <c r="K55" s="26">
        <f t="shared" si="1"/>
        <v>9.0399999999999991</v>
      </c>
      <c r="L55" s="26"/>
    </row>
    <row r="56" spans="1:12" ht="22.5" customHeight="1" x14ac:dyDescent="0.2">
      <c r="A56" s="20"/>
      <c r="B56" s="29"/>
      <c r="C56" s="29"/>
      <c r="D56" s="5" t="s">
        <v>104</v>
      </c>
      <c r="E56" s="5"/>
      <c r="F56" s="6"/>
      <c r="G56" s="5"/>
      <c r="H56" s="5"/>
      <c r="I56" s="7">
        <f>I57+I59+I65</f>
        <v>41678.264999999999</v>
      </c>
      <c r="J56" s="26">
        <f t="shared" si="0"/>
        <v>0</v>
      </c>
      <c r="K56" s="26">
        <f t="shared" si="1"/>
        <v>0</v>
      </c>
      <c r="L56" s="26"/>
    </row>
    <row r="57" spans="1:12" x14ac:dyDescent="0.2">
      <c r="A57" s="20" t="s">
        <v>87</v>
      </c>
      <c r="B57" s="29"/>
      <c r="C57" s="29"/>
      <c r="D57" s="5" t="s">
        <v>61</v>
      </c>
      <c r="E57" s="5"/>
      <c r="F57" s="6"/>
      <c r="G57" s="5"/>
      <c r="H57" s="5"/>
      <c r="I57" s="7">
        <f>I58</f>
        <v>205.53000000000003</v>
      </c>
      <c r="J57" s="26">
        <f t="shared" si="0"/>
        <v>0</v>
      </c>
      <c r="K57" s="26">
        <f t="shared" si="1"/>
        <v>0</v>
      </c>
      <c r="L57" s="26"/>
    </row>
    <row r="58" spans="1:12" ht="25.5" x14ac:dyDescent="0.2">
      <c r="A58" s="8" t="s">
        <v>62</v>
      </c>
      <c r="B58" s="30" t="s">
        <v>17</v>
      </c>
      <c r="C58" s="31" t="s">
        <v>18</v>
      </c>
      <c r="D58" s="8" t="s">
        <v>19</v>
      </c>
      <c r="E58" s="9" t="s">
        <v>20</v>
      </c>
      <c r="F58" s="10">
        <f>(5*5*0.3*0.4)</f>
        <v>3</v>
      </c>
      <c r="G58" s="11">
        <v>54.63</v>
      </c>
      <c r="H58" s="11">
        <v>68.510000000000005</v>
      </c>
      <c r="I58" s="11">
        <f t="shared" ref="I58:I64" si="8">(F58*H58)</f>
        <v>205.53000000000003</v>
      </c>
      <c r="J58" s="26">
        <f t="shared" si="0"/>
        <v>163.89000000000001</v>
      </c>
      <c r="K58" s="26">
        <f t="shared" si="1"/>
        <v>205.53000000000003</v>
      </c>
      <c r="L58" s="26"/>
    </row>
    <row r="59" spans="1:12" x14ac:dyDescent="0.2">
      <c r="A59" s="5" t="s">
        <v>63</v>
      </c>
      <c r="B59" s="29"/>
      <c r="C59" s="29"/>
      <c r="D59" s="5" t="s">
        <v>22</v>
      </c>
      <c r="E59" s="5"/>
      <c r="F59" s="6"/>
      <c r="G59" s="5"/>
      <c r="H59" s="5"/>
      <c r="I59" s="7">
        <f>SUM(I60:I64)</f>
        <v>31401.705000000002</v>
      </c>
      <c r="J59" s="26">
        <f t="shared" si="0"/>
        <v>0</v>
      </c>
      <c r="K59" s="26">
        <f t="shared" si="1"/>
        <v>0</v>
      </c>
      <c r="L59" s="26"/>
    </row>
    <row r="60" spans="1:12" ht="38.25" x14ac:dyDescent="0.2">
      <c r="A60" s="8" t="s">
        <v>64</v>
      </c>
      <c r="B60" s="30" t="s">
        <v>24</v>
      </c>
      <c r="C60" s="31" t="s">
        <v>18</v>
      </c>
      <c r="D60" s="8" t="s">
        <v>25</v>
      </c>
      <c r="E60" s="9" t="s">
        <v>20</v>
      </c>
      <c r="F60" s="10">
        <f>(0.5*0.5*5*6)</f>
        <v>7.5</v>
      </c>
      <c r="G60" s="11">
        <v>1651.82</v>
      </c>
      <c r="H60" s="11">
        <v>2071.71</v>
      </c>
      <c r="I60" s="11">
        <f t="shared" si="8"/>
        <v>15537.825000000001</v>
      </c>
      <c r="J60" s="26">
        <f t="shared" si="0"/>
        <v>12388.65</v>
      </c>
      <c r="K60" s="26">
        <f t="shared" si="1"/>
        <v>15537.825000000001</v>
      </c>
      <c r="L60" s="26"/>
    </row>
    <row r="61" spans="1:12" ht="38.25" x14ac:dyDescent="0.2">
      <c r="A61" s="8" t="s">
        <v>65</v>
      </c>
      <c r="B61" s="30" t="s">
        <v>66</v>
      </c>
      <c r="C61" s="31" t="s">
        <v>18</v>
      </c>
      <c r="D61" s="8" t="s">
        <v>67</v>
      </c>
      <c r="E61" s="9" t="s">
        <v>20</v>
      </c>
      <c r="F61" s="10">
        <f>(0.2*0.3*25)</f>
        <v>1.5</v>
      </c>
      <c r="G61" s="11">
        <v>460.01</v>
      </c>
      <c r="H61" s="11">
        <v>576.94000000000005</v>
      </c>
      <c r="I61" s="11">
        <f t="shared" si="8"/>
        <v>865.41000000000008</v>
      </c>
      <c r="J61" s="26">
        <f t="shared" si="0"/>
        <v>690.01499999999999</v>
      </c>
      <c r="K61" s="26">
        <f t="shared" si="1"/>
        <v>865.41000000000008</v>
      </c>
      <c r="L61" s="26"/>
    </row>
    <row r="62" spans="1:12" ht="38.25" x14ac:dyDescent="0.2">
      <c r="A62" s="8" t="s">
        <v>68</v>
      </c>
      <c r="B62" s="30" t="s">
        <v>24</v>
      </c>
      <c r="C62" s="31" t="s">
        <v>18</v>
      </c>
      <c r="D62" s="8" t="s">
        <v>25</v>
      </c>
      <c r="E62" s="9" t="s">
        <v>20</v>
      </c>
      <c r="F62" s="10">
        <f>(0.5*0.3*5*6)</f>
        <v>4.5</v>
      </c>
      <c r="G62" s="11">
        <v>1651.82</v>
      </c>
      <c r="H62" s="11">
        <v>2071.71</v>
      </c>
      <c r="I62" s="11">
        <f t="shared" si="8"/>
        <v>9322.6949999999997</v>
      </c>
      <c r="J62" s="26">
        <f t="shared" si="0"/>
        <v>7433.19</v>
      </c>
      <c r="K62" s="26">
        <f t="shared" si="1"/>
        <v>9322.6949999999997</v>
      </c>
      <c r="L62" s="26"/>
    </row>
    <row r="63" spans="1:12" ht="38.25" x14ac:dyDescent="0.2">
      <c r="A63" s="8" t="s">
        <v>69</v>
      </c>
      <c r="B63" s="30" t="s">
        <v>31</v>
      </c>
      <c r="C63" s="31" t="s">
        <v>18</v>
      </c>
      <c r="D63" s="8" t="s">
        <v>32</v>
      </c>
      <c r="E63" s="9" t="s">
        <v>33</v>
      </c>
      <c r="F63" s="10">
        <v>25</v>
      </c>
      <c r="G63" s="11">
        <v>124.22</v>
      </c>
      <c r="H63" s="11">
        <v>155.79</v>
      </c>
      <c r="I63" s="11">
        <f t="shared" si="8"/>
        <v>3894.75</v>
      </c>
      <c r="J63" s="26">
        <f t="shared" si="0"/>
        <v>3105.5</v>
      </c>
      <c r="K63" s="26">
        <f t="shared" si="1"/>
        <v>3894.75</v>
      </c>
      <c r="L63" s="26"/>
    </row>
    <row r="64" spans="1:12" ht="51" x14ac:dyDescent="0.2">
      <c r="A64" s="8" t="s">
        <v>70</v>
      </c>
      <c r="B64" s="30" t="s">
        <v>35</v>
      </c>
      <c r="C64" s="31" t="s">
        <v>18</v>
      </c>
      <c r="D64" s="8" t="s">
        <v>36</v>
      </c>
      <c r="E64" s="9" t="s">
        <v>20</v>
      </c>
      <c r="F64" s="10">
        <v>2.5</v>
      </c>
      <c r="G64" s="11">
        <v>568.02</v>
      </c>
      <c r="H64" s="11">
        <v>712.41</v>
      </c>
      <c r="I64" s="11">
        <f t="shared" si="8"/>
        <v>1781.0249999999999</v>
      </c>
      <c r="J64" s="26">
        <f t="shared" si="0"/>
        <v>1420.05</v>
      </c>
      <c r="K64" s="26">
        <f t="shared" si="1"/>
        <v>1781.0249999999999</v>
      </c>
      <c r="L64" s="26"/>
    </row>
    <row r="65" spans="1:12" x14ac:dyDescent="0.2">
      <c r="A65" s="5" t="s">
        <v>71</v>
      </c>
      <c r="B65" s="29"/>
      <c r="C65" s="29"/>
      <c r="D65" s="5" t="s">
        <v>38</v>
      </c>
      <c r="E65" s="5"/>
      <c r="F65" s="6"/>
      <c r="G65" s="5"/>
      <c r="H65" s="5"/>
      <c r="I65" s="7">
        <f>SUM(I66:I72)</f>
        <v>10071.030000000002</v>
      </c>
      <c r="J65" s="26">
        <f t="shared" si="0"/>
        <v>0</v>
      </c>
      <c r="K65" s="26">
        <f t="shared" si="1"/>
        <v>0</v>
      </c>
      <c r="L65" s="26"/>
    </row>
    <row r="66" spans="1:12" x14ac:dyDescent="0.2">
      <c r="A66" s="12" t="s">
        <v>72</v>
      </c>
      <c r="B66" s="28" t="s">
        <v>105</v>
      </c>
      <c r="C66" s="34" t="s">
        <v>106</v>
      </c>
      <c r="D66" s="18" t="s">
        <v>82</v>
      </c>
      <c r="E66" s="13" t="s">
        <v>42</v>
      </c>
      <c r="F66" s="14">
        <v>1</v>
      </c>
      <c r="G66" s="15">
        <v>7800</v>
      </c>
      <c r="H66" s="15">
        <f>(G66*1.2542)</f>
        <v>9782.76</v>
      </c>
      <c r="I66" s="15">
        <f t="shared" ref="I66:I72" si="9">(F66*H66)</f>
        <v>9782.76</v>
      </c>
      <c r="J66" s="26">
        <f t="shared" si="0"/>
        <v>7800</v>
      </c>
      <c r="K66" s="26">
        <f t="shared" si="1"/>
        <v>9782.76</v>
      </c>
      <c r="L66" s="26"/>
    </row>
    <row r="67" spans="1:12" ht="25.5" x14ac:dyDescent="0.2">
      <c r="A67" s="12" t="s">
        <v>73</v>
      </c>
      <c r="B67" s="32" t="s">
        <v>44</v>
      </c>
      <c r="C67" s="33" t="s">
        <v>18</v>
      </c>
      <c r="D67" s="12" t="s">
        <v>45</v>
      </c>
      <c r="E67" s="13" t="s">
        <v>42</v>
      </c>
      <c r="F67" s="14">
        <v>1</v>
      </c>
      <c r="G67" s="15">
        <v>21.73</v>
      </c>
      <c r="H67" s="15">
        <v>27.25</v>
      </c>
      <c r="I67" s="15">
        <f t="shared" si="9"/>
        <v>27.25</v>
      </c>
      <c r="J67" s="26">
        <f t="shared" si="0"/>
        <v>21.73</v>
      </c>
      <c r="K67" s="26">
        <f t="shared" si="1"/>
        <v>27.25</v>
      </c>
      <c r="L67" s="26"/>
    </row>
    <row r="68" spans="1:12" ht="25.5" x14ac:dyDescent="0.2">
      <c r="A68" s="12" t="s">
        <v>74</v>
      </c>
      <c r="B68" s="32" t="s">
        <v>47</v>
      </c>
      <c r="C68" s="33" t="s">
        <v>18</v>
      </c>
      <c r="D68" s="12" t="s">
        <v>48</v>
      </c>
      <c r="E68" s="13" t="s">
        <v>29</v>
      </c>
      <c r="F68" s="14">
        <v>6</v>
      </c>
      <c r="G68" s="15">
        <v>20.350000000000001</v>
      </c>
      <c r="H68" s="15">
        <v>25.52</v>
      </c>
      <c r="I68" s="15">
        <f t="shared" si="9"/>
        <v>153.12</v>
      </c>
      <c r="J68" s="26">
        <f t="shared" si="0"/>
        <v>122.10000000000001</v>
      </c>
      <c r="K68" s="26">
        <f t="shared" si="1"/>
        <v>153.12</v>
      </c>
      <c r="L68" s="26"/>
    </row>
    <row r="69" spans="1:12" ht="25.5" x14ac:dyDescent="0.2">
      <c r="A69" s="12" t="s">
        <v>75</v>
      </c>
      <c r="B69" s="32" t="s">
        <v>50</v>
      </c>
      <c r="C69" s="33" t="s">
        <v>18</v>
      </c>
      <c r="D69" s="12" t="s">
        <v>51</v>
      </c>
      <c r="E69" s="13" t="s">
        <v>42</v>
      </c>
      <c r="F69" s="14">
        <v>1</v>
      </c>
      <c r="G69" s="15">
        <v>27.74</v>
      </c>
      <c r="H69" s="15">
        <v>34.79</v>
      </c>
      <c r="I69" s="15">
        <f t="shared" si="9"/>
        <v>34.79</v>
      </c>
      <c r="J69" s="26">
        <f t="shared" si="0"/>
        <v>27.74</v>
      </c>
      <c r="K69" s="26">
        <f t="shared" si="1"/>
        <v>34.79</v>
      </c>
      <c r="L69" s="26"/>
    </row>
    <row r="70" spans="1:12" ht="25.5" x14ac:dyDescent="0.2">
      <c r="A70" s="12" t="s">
        <v>76</v>
      </c>
      <c r="B70" s="32" t="s">
        <v>53</v>
      </c>
      <c r="C70" s="33" t="s">
        <v>18</v>
      </c>
      <c r="D70" s="12" t="s">
        <v>54</v>
      </c>
      <c r="E70" s="13" t="s">
        <v>42</v>
      </c>
      <c r="F70" s="14">
        <v>1</v>
      </c>
      <c r="G70" s="15">
        <v>10.23</v>
      </c>
      <c r="H70" s="15">
        <v>12.83</v>
      </c>
      <c r="I70" s="15">
        <f t="shared" si="9"/>
        <v>12.83</v>
      </c>
      <c r="J70" s="26">
        <f t="shared" si="0"/>
        <v>10.23</v>
      </c>
      <c r="K70" s="26">
        <f t="shared" si="1"/>
        <v>12.83</v>
      </c>
      <c r="L70" s="26"/>
    </row>
    <row r="71" spans="1:12" x14ac:dyDescent="0.2">
      <c r="A71" s="12" t="s">
        <v>77</v>
      </c>
      <c r="B71" s="32" t="s">
        <v>56</v>
      </c>
      <c r="C71" s="33" t="s">
        <v>18</v>
      </c>
      <c r="D71" s="12" t="s">
        <v>57</v>
      </c>
      <c r="E71" s="13" t="s">
        <v>29</v>
      </c>
      <c r="F71" s="14">
        <v>12</v>
      </c>
      <c r="G71" s="15">
        <v>3.41</v>
      </c>
      <c r="H71" s="15">
        <v>4.2699999999999996</v>
      </c>
      <c r="I71" s="15">
        <f t="shared" si="9"/>
        <v>51.239999999999995</v>
      </c>
      <c r="J71" s="26">
        <f t="shared" si="0"/>
        <v>40.92</v>
      </c>
      <c r="K71" s="26">
        <f t="shared" si="1"/>
        <v>51.239999999999995</v>
      </c>
      <c r="L71" s="26"/>
    </row>
    <row r="72" spans="1:12" ht="25.5" x14ac:dyDescent="0.2">
      <c r="A72" s="12" t="s">
        <v>78</v>
      </c>
      <c r="B72" s="32" t="s">
        <v>59</v>
      </c>
      <c r="C72" s="33" t="s">
        <v>18</v>
      </c>
      <c r="D72" s="12" t="s">
        <v>60</v>
      </c>
      <c r="E72" s="13" t="s">
        <v>42</v>
      </c>
      <c r="F72" s="14">
        <v>2</v>
      </c>
      <c r="G72" s="15">
        <v>3.61</v>
      </c>
      <c r="H72" s="15">
        <v>4.5199999999999996</v>
      </c>
      <c r="I72" s="15">
        <f t="shared" si="9"/>
        <v>9.0399999999999991</v>
      </c>
      <c r="J72" s="26">
        <f t="shared" ref="J72" si="10">F72*G72</f>
        <v>7.22</v>
      </c>
      <c r="K72" s="26">
        <f t="shared" ref="K72" si="11">F72*H72</f>
        <v>9.0399999999999991</v>
      </c>
      <c r="L72" s="26"/>
    </row>
    <row r="73" spans="1:12" x14ac:dyDescent="0.2">
      <c r="A73" s="22"/>
      <c r="B73" s="22"/>
      <c r="C73" s="22"/>
      <c r="D73" s="22"/>
      <c r="E73" s="22"/>
      <c r="F73" s="22"/>
      <c r="G73" s="22"/>
      <c r="H73" s="22"/>
      <c r="I73" s="22"/>
      <c r="J73" s="27"/>
      <c r="K73" s="26"/>
      <c r="L73" s="26"/>
    </row>
    <row r="74" spans="1:12" x14ac:dyDescent="0.2">
      <c r="A74" s="53"/>
      <c r="B74" s="53"/>
      <c r="C74" s="53"/>
      <c r="D74" s="23"/>
      <c r="E74" s="24"/>
      <c r="F74" s="54" t="s">
        <v>79</v>
      </c>
      <c r="G74" s="53"/>
      <c r="H74" s="55">
        <f>J74</f>
        <v>100877.97720000001</v>
      </c>
      <c r="I74" s="53"/>
      <c r="J74" s="27">
        <f>SUM(J7:J72)</f>
        <v>100877.97720000001</v>
      </c>
      <c r="K74" s="27">
        <f>SUM(K7:K72)</f>
        <v>126519.6724</v>
      </c>
      <c r="L74" s="26"/>
    </row>
    <row r="75" spans="1:12" x14ac:dyDescent="0.2">
      <c r="A75" s="53"/>
      <c r="B75" s="53"/>
      <c r="C75" s="53"/>
      <c r="D75" s="23"/>
      <c r="E75" s="24"/>
      <c r="F75" s="54" t="s">
        <v>80</v>
      </c>
      <c r="G75" s="53"/>
      <c r="H75" s="55">
        <f>(H76-H74)</f>
        <v>25641.695199999987</v>
      </c>
      <c r="I75" s="53"/>
      <c r="J75" s="21"/>
    </row>
    <row r="76" spans="1:12" x14ac:dyDescent="0.2">
      <c r="A76" s="53"/>
      <c r="B76" s="53"/>
      <c r="C76" s="53"/>
      <c r="D76" s="23"/>
      <c r="E76" s="24"/>
      <c r="F76" s="54" t="s">
        <v>81</v>
      </c>
      <c r="G76" s="53"/>
      <c r="H76" s="55">
        <f>K74</f>
        <v>126519.6724</v>
      </c>
      <c r="I76" s="53"/>
      <c r="J76" s="21"/>
    </row>
    <row r="77" spans="1:12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1"/>
    </row>
    <row r="78" spans="1:12" x14ac:dyDescent="0.2">
      <c r="I78" s="21"/>
      <c r="J78" s="21"/>
    </row>
    <row r="82" spans="8:8" x14ac:dyDescent="0.2">
      <c r="H82" s="26"/>
    </row>
  </sheetData>
  <mergeCells count="14">
    <mergeCell ref="A75:C75"/>
    <mergeCell ref="F75:G75"/>
    <mergeCell ref="H75:I75"/>
    <mergeCell ref="A76:C76"/>
    <mergeCell ref="F76:G76"/>
    <mergeCell ref="H76:I76"/>
    <mergeCell ref="A74:C74"/>
    <mergeCell ref="F74:G74"/>
    <mergeCell ref="H74:I74"/>
    <mergeCell ref="A3:I3"/>
    <mergeCell ref="E1:F1"/>
    <mergeCell ref="G1:H1"/>
    <mergeCell ref="E2:F2"/>
    <mergeCell ref="G2:H2"/>
  </mergeCells>
  <phoneticPr fontId="21" type="noConversion"/>
  <pageMargins left="0.5" right="0.5" top="1" bottom="1" header="0.5" footer="0.5"/>
  <pageSetup paperSize="9" scale="81" fitToHeight="0" orientation="landscape" r:id="rId1"/>
  <headerFooter>
    <oddHeader>&amp;L &amp;CGM CONSTRUÇÕES PROJETOS E ASSESSORIA
CNPJ:  &amp;R</oddHeader>
    <oddFooter>&amp;L &amp;C  -  -  / RN
 /  &amp;R</oddFooter>
  </headerFooter>
  <rowBreaks count="1" manualBreakCount="1">
    <brk id="55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A910-5763-47CD-89E9-C550246E5259}">
  <dimension ref="A1:K76"/>
  <sheetViews>
    <sheetView view="pageBreakPreview" topLeftCell="A64" zoomScale="90" zoomScaleNormal="100" zoomScaleSheetLayoutView="90" workbookViewId="0">
      <selection activeCell="C80" sqref="B79:C80"/>
    </sheetView>
  </sheetViews>
  <sheetFormatPr defaultRowHeight="14.25" x14ac:dyDescent="0.2"/>
  <cols>
    <col min="4" max="4" width="35.125" customWidth="1"/>
    <col min="8" max="8" width="11" bestFit="1" customWidth="1"/>
    <col min="9" max="9" width="12.125" bestFit="1" customWidth="1"/>
    <col min="10" max="11" width="9.875" bestFit="1" customWidth="1"/>
  </cols>
  <sheetData>
    <row r="1" spans="1:11" s="17" customFormat="1" ht="176.25" customHeight="1" x14ac:dyDescent="0.3">
      <c r="A1" s="60" t="s">
        <v>116</v>
      </c>
      <c r="B1" s="60"/>
      <c r="C1" s="60"/>
      <c r="D1" s="60"/>
      <c r="E1" s="60"/>
      <c r="F1" s="60"/>
      <c r="G1" s="60"/>
      <c r="H1" s="60"/>
      <c r="I1" s="60"/>
    </row>
    <row r="2" spans="1:11" s="51" customFormat="1" ht="24.75" customHeight="1" x14ac:dyDescent="0.2">
      <c r="A2" s="160" t="s">
        <v>0</v>
      </c>
      <c r="B2" s="160"/>
      <c r="C2" s="160"/>
      <c r="D2" s="160"/>
      <c r="E2" s="160" t="s">
        <v>1</v>
      </c>
      <c r="F2" s="160"/>
      <c r="G2" s="58" t="s">
        <v>2</v>
      </c>
      <c r="H2" s="58"/>
      <c r="I2" s="52" t="s">
        <v>85</v>
      </c>
    </row>
    <row r="3" spans="1:11" ht="57.75" customHeight="1" x14ac:dyDescent="0.2">
      <c r="A3" s="161" t="str">
        <f>Cronograma!B5</f>
        <v>CONSTRUÇÃO DE RESERVÁTORIOS ELEVADOS NAS COMUNIDADES RURAIS DE ANGICO VELHO, MORRO DOS PAU, PARAISO E NO CAMPO MUNICPAL DE FUTEL NO MUNICÍO DE SÃO MIGUEL DO GOSTOSO RN</v>
      </c>
      <c r="B3" s="161"/>
      <c r="C3" s="161"/>
      <c r="D3" s="161"/>
      <c r="E3" s="59" t="s">
        <v>4</v>
      </c>
      <c r="F3" s="59"/>
      <c r="G3" s="162">
        <v>0.2034</v>
      </c>
      <c r="H3" s="59"/>
      <c r="I3" s="19">
        <v>44323</v>
      </c>
      <c r="J3" s="17"/>
      <c r="K3" s="17"/>
    </row>
    <row r="4" spans="1:11" ht="25.5" x14ac:dyDescent="0.2">
      <c r="A4" s="5">
        <v>1</v>
      </c>
      <c r="B4" s="29"/>
      <c r="C4" s="29"/>
      <c r="D4" s="5" t="s">
        <v>86</v>
      </c>
      <c r="E4" s="5"/>
      <c r="F4" s="6"/>
      <c r="G4" s="5"/>
      <c r="H4" s="5"/>
      <c r="I4" s="7">
        <f>I5+I7+I13</f>
        <v>20707.81068224</v>
      </c>
      <c r="J4" s="17"/>
      <c r="K4" s="17"/>
    </row>
    <row r="5" spans="1:11" x14ac:dyDescent="0.2">
      <c r="A5" s="5" t="s">
        <v>83</v>
      </c>
      <c r="B5" s="29"/>
      <c r="C5" s="29"/>
      <c r="D5" s="5" t="s">
        <v>16</v>
      </c>
      <c r="E5" s="5"/>
      <c r="F5" s="6"/>
      <c r="G5" s="5"/>
      <c r="H5" s="5"/>
      <c r="I5" s="7">
        <f>I6</f>
        <v>126.22414464000001</v>
      </c>
      <c r="J5" s="17"/>
      <c r="K5" s="17"/>
    </row>
    <row r="6" spans="1:11" ht="38.25" x14ac:dyDescent="0.2">
      <c r="A6" s="8" t="s">
        <v>84</v>
      </c>
      <c r="B6" s="30" t="s">
        <v>17</v>
      </c>
      <c r="C6" s="31" t="s">
        <v>18</v>
      </c>
      <c r="D6" s="8" t="s">
        <v>19</v>
      </c>
      <c r="E6" s="9" t="s">
        <v>20</v>
      </c>
      <c r="F6" s="10">
        <f>(4*0.3*0.4*4)</f>
        <v>1.92</v>
      </c>
      <c r="G6" s="11">
        <v>54.63</v>
      </c>
      <c r="H6" s="11">
        <f>(G6*1.2034)</f>
        <v>65.741742000000002</v>
      </c>
      <c r="I6" s="11">
        <f>(F6*H6)</f>
        <v>126.22414464000001</v>
      </c>
      <c r="J6" s="26">
        <f>F6*G6</f>
        <v>104.8896</v>
      </c>
      <c r="K6" s="26">
        <f>F6*H6</f>
        <v>126.22414464000001</v>
      </c>
    </row>
    <row r="7" spans="1:11" x14ac:dyDescent="0.2">
      <c r="A7" s="5" t="s">
        <v>21</v>
      </c>
      <c r="B7" s="29"/>
      <c r="C7" s="29"/>
      <c r="D7" s="5" t="s">
        <v>22</v>
      </c>
      <c r="E7" s="5"/>
      <c r="F7" s="6"/>
      <c r="G7" s="5"/>
      <c r="H7" s="5"/>
      <c r="I7" s="7">
        <f>SUM(I8:I12)</f>
        <v>15457.027977599999</v>
      </c>
      <c r="J7" s="26">
        <f t="shared" ref="J7:J70" si="0">F7*G7</f>
        <v>0</v>
      </c>
      <c r="K7" s="26">
        <f t="shared" ref="K7:K70" si="1">F7*H7</f>
        <v>0</v>
      </c>
    </row>
    <row r="8" spans="1:11" ht="76.5" x14ac:dyDescent="0.2">
      <c r="A8" s="8" t="s">
        <v>23</v>
      </c>
      <c r="B8" s="30" t="s">
        <v>24</v>
      </c>
      <c r="C8" s="31" t="s">
        <v>18</v>
      </c>
      <c r="D8" s="8" t="s">
        <v>25</v>
      </c>
      <c r="E8" s="9" t="s">
        <v>20</v>
      </c>
      <c r="F8" s="10">
        <f>(0.4*0.4*4*5)</f>
        <v>3.2000000000000006</v>
      </c>
      <c r="G8" s="11">
        <v>1651.82</v>
      </c>
      <c r="H8" s="11">
        <f t="shared" ref="H8:H12" si="2">(G8*1.2034)</f>
        <v>1987.8001879999999</v>
      </c>
      <c r="I8" s="11">
        <f t="shared" ref="I8:I12" si="3">(F8*H8)</f>
        <v>6360.9606016000007</v>
      </c>
      <c r="J8" s="26">
        <f t="shared" si="0"/>
        <v>5285.8240000000005</v>
      </c>
      <c r="K8" s="26">
        <f t="shared" si="1"/>
        <v>6360.9606016000007</v>
      </c>
    </row>
    <row r="9" spans="1:11" ht="38.25" x14ac:dyDescent="0.2">
      <c r="A9" s="8" t="s">
        <v>26</v>
      </c>
      <c r="B9" s="30" t="s">
        <v>27</v>
      </c>
      <c r="C9" s="31" t="s">
        <v>18</v>
      </c>
      <c r="D9" s="8" t="s">
        <v>28</v>
      </c>
      <c r="E9" s="9" t="s">
        <v>29</v>
      </c>
      <c r="F9" s="10">
        <v>16</v>
      </c>
      <c r="G9" s="11">
        <v>43.62</v>
      </c>
      <c r="H9" s="11">
        <f t="shared" si="2"/>
        <v>52.492308000000001</v>
      </c>
      <c r="I9" s="11">
        <f t="shared" si="3"/>
        <v>839.87692800000002</v>
      </c>
      <c r="J9" s="26">
        <f t="shared" si="0"/>
        <v>697.92</v>
      </c>
      <c r="K9" s="26">
        <f t="shared" si="1"/>
        <v>839.87692800000002</v>
      </c>
    </row>
    <row r="10" spans="1:11" ht="63.75" x14ac:dyDescent="0.2">
      <c r="A10" s="8" t="s">
        <v>30</v>
      </c>
      <c r="B10" s="30" t="s">
        <v>31</v>
      </c>
      <c r="C10" s="31" t="s">
        <v>18</v>
      </c>
      <c r="D10" s="8" t="s">
        <v>32</v>
      </c>
      <c r="E10" s="9" t="s">
        <v>33</v>
      </c>
      <c r="F10" s="10">
        <v>16</v>
      </c>
      <c r="G10" s="11">
        <v>124.22</v>
      </c>
      <c r="H10" s="11">
        <f t="shared" si="2"/>
        <v>149.48634799999999</v>
      </c>
      <c r="I10" s="11">
        <f t="shared" si="3"/>
        <v>2391.7815679999999</v>
      </c>
      <c r="J10" s="26">
        <f t="shared" si="0"/>
        <v>1987.52</v>
      </c>
      <c r="K10" s="26">
        <f t="shared" si="1"/>
        <v>2391.7815679999999</v>
      </c>
    </row>
    <row r="11" spans="1:11" ht="76.5" x14ac:dyDescent="0.2">
      <c r="A11" s="8" t="s">
        <v>30</v>
      </c>
      <c r="B11" s="30" t="s">
        <v>24</v>
      </c>
      <c r="C11" s="31" t="s">
        <v>18</v>
      </c>
      <c r="D11" s="8" t="s">
        <v>25</v>
      </c>
      <c r="E11" s="9" t="s">
        <v>20</v>
      </c>
      <c r="F11" s="10">
        <f>(0.4*0.3*4*5)</f>
        <v>2.4</v>
      </c>
      <c r="G11" s="11">
        <v>1651.82</v>
      </c>
      <c r="H11" s="11">
        <f t="shared" si="2"/>
        <v>1987.8001879999999</v>
      </c>
      <c r="I11" s="11">
        <f t="shared" si="3"/>
        <v>4770.7204511999998</v>
      </c>
      <c r="J11" s="26">
        <f t="shared" si="0"/>
        <v>3964.3679999999995</v>
      </c>
      <c r="K11" s="26">
        <f t="shared" si="1"/>
        <v>4770.7204511999998</v>
      </c>
    </row>
    <row r="12" spans="1:11" ht="89.25" x14ac:dyDescent="0.2">
      <c r="A12" s="8" t="s">
        <v>34</v>
      </c>
      <c r="B12" s="30" t="s">
        <v>35</v>
      </c>
      <c r="C12" s="31" t="s">
        <v>18</v>
      </c>
      <c r="D12" s="8" t="s">
        <v>36</v>
      </c>
      <c r="E12" s="9" t="s">
        <v>20</v>
      </c>
      <c r="F12" s="10">
        <f>(16*0.1)</f>
        <v>1.6</v>
      </c>
      <c r="G12" s="11">
        <v>568.02</v>
      </c>
      <c r="H12" s="11">
        <f t="shared" si="2"/>
        <v>683.55526799999996</v>
      </c>
      <c r="I12" s="11">
        <f t="shared" si="3"/>
        <v>1093.6884287999999</v>
      </c>
      <c r="J12" s="26">
        <f t="shared" si="0"/>
        <v>908.83199999999999</v>
      </c>
      <c r="K12" s="26">
        <f t="shared" si="1"/>
        <v>1093.6884287999999</v>
      </c>
    </row>
    <row r="13" spans="1:11" x14ac:dyDescent="0.2">
      <c r="A13" s="5" t="s">
        <v>37</v>
      </c>
      <c r="B13" s="29"/>
      <c r="C13" s="29"/>
      <c r="D13" s="5" t="s">
        <v>38</v>
      </c>
      <c r="E13" s="5"/>
      <c r="F13" s="6"/>
      <c r="G13" s="5"/>
      <c r="H13" s="5"/>
      <c r="I13" s="7">
        <f>SUM(I14:I20)</f>
        <v>5124.5585599999995</v>
      </c>
      <c r="J13" s="26">
        <f t="shared" si="0"/>
        <v>0</v>
      </c>
      <c r="K13" s="26">
        <f t="shared" si="1"/>
        <v>0</v>
      </c>
    </row>
    <row r="14" spans="1:11" ht="25.5" x14ac:dyDescent="0.2">
      <c r="A14" s="12" t="s">
        <v>39</v>
      </c>
      <c r="B14" s="32" t="s">
        <v>40</v>
      </c>
      <c r="C14" s="33" t="s">
        <v>18</v>
      </c>
      <c r="D14" s="12" t="s">
        <v>41</v>
      </c>
      <c r="E14" s="13" t="s">
        <v>42</v>
      </c>
      <c r="F14" s="14">
        <v>1</v>
      </c>
      <c r="G14" s="15">
        <v>4048.81</v>
      </c>
      <c r="H14" s="15">
        <f>(G14*1.2034)</f>
        <v>4872.3379539999996</v>
      </c>
      <c r="I14" s="15">
        <f>(F14*H14)</f>
        <v>4872.3379539999996</v>
      </c>
      <c r="J14" s="26">
        <f t="shared" si="0"/>
        <v>4048.81</v>
      </c>
      <c r="K14" s="26">
        <f t="shared" si="1"/>
        <v>4872.3379539999996</v>
      </c>
    </row>
    <row r="15" spans="1:11" ht="38.25" x14ac:dyDescent="0.2">
      <c r="A15" s="12" t="s">
        <v>43</v>
      </c>
      <c r="B15" s="32" t="s">
        <v>44</v>
      </c>
      <c r="C15" s="33" t="s">
        <v>18</v>
      </c>
      <c r="D15" s="12" t="s">
        <v>45</v>
      </c>
      <c r="E15" s="13" t="s">
        <v>42</v>
      </c>
      <c r="F15" s="14">
        <v>1</v>
      </c>
      <c r="G15" s="15">
        <v>21.73</v>
      </c>
      <c r="H15" s="15">
        <f t="shared" ref="H15:H20" si="4">(G15*1.2034)</f>
        <v>26.149882000000002</v>
      </c>
      <c r="I15" s="15">
        <f t="shared" ref="I15:I20" si="5">(F15*H15)</f>
        <v>26.149882000000002</v>
      </c>
      <c r="J15" s="26">
        <f t="shared" si="0"/>
        <v>21.73</v>
      </c>
      <c r="K15" s="26">
        <f t="shared" si="1"/>
        <v>26.149882000000002</v>
      </c>
    </row>
    <row r="16" spans="1:11" ht="25.5" x14ac:dyDescent="0.2">
      <c r="A16" s="12" t="s">
        <v>46</v>
      </c>
      <c r="B16" s="32" t="s">
        <v>47</v>
      </c>
      <c r="C16" s="33" t="s">
        <v>18</v>
      </c>
      <c r="D16" s="12" t="s">
        <v>48</v>
      </c>
      <c r="E16" s="13" t="s">
        <v>29</v>
      </c>
      <c r="F16" s="14">
        <v>5</v>
      </c>
      <c r="G16" s="15">
        <v>20.350000000000001</v>
      </c>
      <c r="H16" s="15">
        <f t="shared" si="4"/>
        <v>24.489190000000001</v>
      </c>
      <c r="I16" s="15">
        <f t="shared" si="5"/>
        <v>122.44595000000001</v>
      </c>
      <c r="J16" s="26">
        <f t="shared" si="0"/>
        <v>101.75</v>
      </c>
      <c r="K16" s="26">
        <f t="shared" si="1"/>
        <v>122.44595000000001</v>
      </c>
    </row>
    <row r="17" spans="1:11" ht="38.25" x14ac:dyDescent="0.2">
      <c r="A17" s="12" t="s">
        <v>49</v>
      </c>
      <c r="B17" s="32" t="s">
        <v>50</v>
      </c>
      <c r="C17" s="33" t="s">
        <v>18</v>
      </c>
      <c r="D17" s="12" t="s">
        <v>51</v>
      </c>
      <c r="E17" s="13" t="s">
        <v>42</v>
      </c>
      <c r="F17" s="14">
        <v>1</v>
      </c>
      <c r="G17" s="15">
        <v>27.74</v>
      </c>
      <c r="H17" s="15">
        <f t="shared" si="4"/>
        <v>33.382315999999996</v>
      </c>
      <c r="I17" s="15">
        <f t="shared" si="5"/>
        <v>33.382315999999996</v>
      </c>
      <c r="J17" s="26">
        <f t="shared" si="0"/>
        <v>27.74</v>
      </c>
      <c r="K17" s="26">
        <f t="shared" si="1"/>
        <v>33.382315999999996</v>
      </c>
    </row>
    <row r="18" spans="1:11" ht="38.25" x14ac:dyDescent="0.2">
      <c r="A18" s="12" t="s">
        <v>52</v>
      </c>
      <c r="B18" s="32" t="s">
        <v>53</v>
      </c>
      <c r="C18" s="33" t="s">
        <v>18</v>
      </c>
      <c r="D18" s="12" t="s">
        <v>54</v>
      </c>
      <c r="E18" s="13" t="s">
        <v>42</v>
      </c>
      <c r="F18" s="14">
        <v>1</v>
      </c>
      <c r="G18" s="15">
        <v>10.23</v>
      </c>
      <c r="H18" s="15">
        <f t="shared" si="4"/>
        <v>12.310782000000001</v>
      </c>
      <c r="I18" s="15">
        <f t="shared" si="5"/>
        <v>12.310782000000001</v>
      </c>
      <c r="J18" s="26">
        <f t="shared" si="0"/>
        <v>10.23</v>
      </c>
      <c r="K18" s="26">
        <f t="shared" si="1"/>
        <v>12.310782000000001</v>
      </c>
    </row>
    <row r="19" spans="1:11" ht="25.5" x14ac:dyDescent="0.2">
      <c r="A19" s="12" t="s">
        <v>55</v>
      </c>
      <c r="B19" s="32" t="s">
        <v>56</v>
      </c>
      <c r="C19" s="33" t="s">
        <v>18</v>
      </c>
      <c r="D19" s="12" t="s">
        <v>57</v>
      </c>
      <c r="E19" s="13" t="s">
        <v>29</v>
      </c>
      <c r="F19" s="14">
        <v>12</v>
      </c>
      <c r="G19" s="15">
        <v>3.41</v>
      </c>
      <c r="H19" s="15">
        <f t="shared" si="4"/>
        <v>4.1035940000000002</v>
      </c>
      <c r="I19" s="15">
        <f t="shared" si="5"/>
        <v>49.243127999999999</v>
      </c>
      <c r="J19" s="26">
        <f t="shared" si="0"/>
        <v>40.92</v>
      </c>
      <c r="K19" s="26">
        <f t="shared" si="1"/>
        <v>49.243127999999999</v>
      </c>
    </row>
    <row r="20" spans="1:11" ht="38.25" x14ac:dyDescent="0.2">
      <c r="A20" s="12" t="s">
        <v>58</v>
      </c>
      <c r="B20" s="32" t="s">
        <v>59</v>
      </c>
      <c r="C20" s="33" t="s">
        <v>18</v>
      </c>
      <c r="D20" s="12" t="s">
        <v>60</v>
      </c>
      <c r="E20" s="13" t="s">
        <v>42</v>
      </c>
      <c r="F20" s="14">
        <v>2</v>
      </c>
      <c r="G20" s="15">
        <v>3.61</v>
      </c>
      <c r="H20" s="15">
        <f t="shared" si="4"/>
        <v>4.3442739999999995</v>
      </c>
      <c r="I20" s="15">
        <f t="shared" si="5"/>
        <v>8.688547999999999</v>
      </c>
      <c r="J20" s="26">
        <f t="shared" si="0"/>
        <v>7.22</v>
      </c>
      <c r="K20" s="26">
        <f t="shared" si="1"/>
        <v>8.688547999999999</v>
      </c>
    </row>
    <row r="21" spans="1:11" ht="25.5" x14ac:dyDescent="0.2">
      <c r="A21" s="20"/>
      <c r="B21" s="29"/>
      <c r="C21" s="29"/>
      <c r="D21" s="5" t="s">
        <v>88</v>
      </c>
      <c r="E21" s="5"/>
      <c r="F21" s="6"/>
      <c r="G21" s="5"/>
      <c r="H21" s="5"/>
      <c r="I21" s="7">
        <f>I22+I24+I30</f>
        <v>39990.468198999995</v>
      </c>
      <c r="J21" s="26">
        <f t="shared" si="0"/>
        <v>0</v>
      </c>
      <c r="K21" s="26">
        <f t="shared" si="1"/>
        <v>0</v>
      </c>
    </row>
    <row r="22" spans="1:11" x14ac:dyDescent="0.2">
      <c r="A22" s="20" t="s">
        <v>87</v>
      </c>
      <c r="B22" s="29"/>
      <c r="C22" s="29"/>
      <c r="D22" s="5" t="s">
        <v>61</v>
      </c>
      <c r="E22" s="5"/>
      <c r="F22" s="6"/>
      <c r="G22" s="5"/>
      <c r="H22" s="5"/>
      <c r="I22" s="7">
        <f>I23</f>
        <v>197.22522600000002</v>
      </c>
      <c r="J22" s="26">
        <f t="shared" si="0"/>
        <v>0</v>
      </c>
      <c r="K22" s="26">
        <f t="shared" si="1"/>
        <v>0</v>
      </c>
    </row>
    <row r="23" spans="1:11" ht="38.25" x14ac:dyDescent="0.2">
      <c r="A23" s="8" t="s">
        <v>62</v>
      </c>
      <c r="B23" s="30" t="s">
        <v>17</v>
      </c>
      <c r="C23" s="31" t="s">
        <v>18</v>
      </c>
      <c r="D23" s="8" t="s">
        <v>19</v>
      </c>
      <c r="E23" s="9" t="s">
        <v>20</v>
      </c>
      <c r="F23" s="10">
        <f>(5*5*0.3*0.4)</f>
        <v>3</v>
      </c>
      <c r="G23" s="11">
        <v>54.63</v>
      </c>
      <c r="H23" s="11">
        <f>(G23*1.2034)</f>
        <v>65.741742000000002</v>
      </c>
      <c r="I23" s="11">
        <f t="shared" ref="I23:I29" si="6">(F23*H23)</f>
        <v>197.22522600000002</v>
      </c>
      <c r="J23" s="26">
        <f t="shared" si="0"/>
        <v>163.89000000000001</v>
      </c>
      <c r="K23" s="26">
        <f t="shared" si="1"/>
        <v>197.22522600000002</v>
      </c>
    </row>
    <row r="24" spans="1:11" x14ac:dyDescent="0.2">
      <c r="A24" s="5" t="s">
        <v>63</v>
      </c>
      <c r="B24" s="29"/>
      <c r="C24" s="29"/>
      <c r="D24" s="5" t="s">
        <v>22</v>
      </c>
      <c r="E24" s="5"/>
      <c r="F24" s="6"/>
      <c r="G24" s="5"/>
      <c r="H24" s="5"/>
      <c r="I24" s="7">
        <f>SUM(I25:I29)</f>
        <v>30130.013176999997</v>
      </c>
      <c r="J24" s="26">
        <f t="shared" si="0"/>
        <v>0</v>
      </c>
      <c r="K24" s="26">
        <f t="shared" si="1"/>
        <v>0</v>
      </c>
    </row>
    <row r="25" spans="1:11" ht="76.5" x14ac:dyDescent="0.2">
      <c r="A25" s="8" t="s">
        <v>64</v>
      </c>
      <c r="B25" s="30" t="s">
        <v>24</v>
      </c>
      <c r="C25" s="31" t="s">
        <v>18</v>
      </c>
      <c r="D25" s="8" t="s">
        <v>25</v>
      </c>
      <c r="E25" s="9" t="s">
        <v>20</v>
      </c>
      <c r="F25" s="10">
        <f>(0.5*0.5*5*6)</f>
        <v>7.5</v>
      </c>
      <c r="G25" s="11">
        <v>1651.82</v>
      </c>
      <c r="H25" s="11">
        <f t="shared" ref="H25:H29" si="7">(G25*1.2034)</f>
        <v>1987.8001879999999</v>
      </c>
      <c r="I25" s="11">
        <f t="shared" si="6"/>
        <v>14908.501409999999</v>
      </c>
      <c r="J25" s="26">
        <f t="shared" si="0"/>
        <v>12388.65</v>
      </c>
      <c r="K25" s="26">
        <f t="shared" si="1"/>
        <v>14908.501409999999</v>
      </c>
    </row>
    <row r="26" spans="1:11" ht="63.75" x14ac:dyDescent="0.2">
      <c r="A26" s="8" t="s">
        <v>65</v>
      </c>
      <c r="B26" s="30" t="s">
        <v>66</v>
      </c>
      <c r="C26" s="31" t="s">
        <v>18</v>
      </c>
      <c r="D26" s="8" t="s">
        <v>67</v>
      </c>
      <c r="E26" s="9" t="s">
        <v>20</v>
      </c>
      <c r="F26" s="10">
        <f>(0.2*0.3*25)</f>
        <v>1.5</v>
      </c>
      <c r="G26" s="11">
        <v>460.01</v>
      </c>
      <c r="H26" s="11">
        <f t="shared" si="7"/>
        <v>553.57603400000005</v>
      </c>
      <c r="I26" s="11">
        <f t="shared" si="6"/>
        <v>830.36405100000002</v>
      </c>
      <c r="J26" s="26">
        <f t="shared" si="0"/>
        <v>690.01499999999999</v>
      </c>
      <c r="K26" s="26">
        <f t="shared" si="1"/>
        <v>830.36405100000002</v>
      </c>
    </row>
    <row r="27" spans="1:11" ht="76.5" x14ac:dyDescent="0.2">
      <c r="A27" s="8" t="s">
        <v>68</v>
      </c>
      <c r="B27" s="30" t="s">
        <v>24</v>
      </c>
      <c r="C27" s="31" t="s">
        <v>18</v>
      </c>
      <c r="D27" s="8" t="s">
        <v>25</v>
      </c>
      <c r="E27" s="9" t="s">
        <v>20</v>
      </c>
      <c r="F27" s="10">
        <f>(0.5*0.3*5*6)</f>
        <v>4.5</v>
      </c>
      <c r="G27" s="11">
        <v>1651.82</v>
      </c>
      <c r="H27" s="11">
        <f t="shared" si="7"/>
        <v>1987.8001879999999</v>
      </c>
      <c r="I27" s="11">
        <f t="shared" si="6"/>
        <v>8945.1008459999994</v>
      </c>
      <c r="J27" s="26">
        <f t="shared" si="0"/>
        <v>7433.19</v>
      </c>
      <c r="K27" s="26">
        <f t="shared" si="1"/>
        <v>8945.1008459999994</v>
      </c>
    </row>
    <row r="28" spans="1:11" ht="63.75" x14ac:dyDescent="0.2">
      <c r="A28" s="8" t="s">
        <v>69</v>
      </c>
      <c r="B28" s="30" t="s">
        <v>31</v>
      </c>
      <c r="C28" s="31" t="s">
        <v>18</v>
      </c>
      <c r="D28" s="8" t="s">
        <v>32</v>
      </c>
      <c r="E28" s="9" t="s">
        <v>33</v>
      </c>
      <c r="F28" s="10">
        <v>25</v>
      </c>
      <c r="G28" s="11">
        <v>124.22</v>
      </c>
      <c r="H28" s="11">
        <f t="shared" si="7"/>
        <v>149.48634799999999</v>
      </c>
      <c r="I28" s="11">
        <f t="shared" si="6"/>
        <v>3737.1587</v>
      </c>
      <c r="J28" s="26">
        <f t="shared" si="0"/>
        <v>3105.5</v>
      </c>
      <c r="K28" s="26">
        <f t="shared" si="1"/>
        <v>3737.1587</v>
      </c>
    </row>
    <row r="29" spans="1:11" ht="89.25" x14ac:dyDescent="0.2">
      <c r="A29" s="8" t="s">
        <v>70</v>
      </c>
      <c r="B29" s="30" t="s">
        <v>35</v>
      </c>
      <c r="C29" s="31" t="s">
        <v>18</v>
      </c>
      <c r="D29" s="8" t="s">
        <v>36</v>
      </c>
      <c r="E29" s="9" t="s">
        <v>20</v>
      </c>
      <c r="F29" s="10">
        <v>2.5</v>
      </c>
      <c r="G29" s="11">
        <v>568.02</v>
      </c>
      <c r="H29" s="11">
        <f t="shared" si="7"/>
        <v>683.55526799999996</v>
      </c>
      <c r="I29" s="11">
        <f t="shared" si="6"/>
        <v>1708.8881699999999</v>
      </c>
      <c r="J29" s="26">
        <f t="shared" si="0"/>
        <v>1420.05</v>
      </c>
      <c r="K29" s="26">
        <f t="shared" si="1"/>
        <v>1708.8881699999999</v>
      </c>
    </row>
    <row r="30" spans="1:11" x14ac:dyDescent="0.2">
      <c r="A30" s="5" t="s">
        <v>71</v>
      </c>
      <c r="B30" s="29"/>
      <c r="C30" s="29"/>
      <c r="D30" s="5" t="s">
        <v>38</v>
      </c>
      <c r="E30" s="5"/>
      <c r="F30" s="6"/>
      <c r="G30" s="5"/>
      <c r="H30" s="5"/>
      <c r="I30" s="7">
        <f>SUM(I31:I37)</f>
        <v>9663.2297959999996</v>
      </c>
      <c r="J30" s="26">
        <f t="shared" si="0"/>
        <v>0</v>
      </c>
      <c r="K30" s="26">
        <f t="shared" si="1"/>
        <v>0</v>
      </c>
    </row>
    <row r="31" spans="1:11" ht="25.5" x14ac:dyDescent="0.2">
      <c r="A31" s="12" t="s">
        <v>72</v>
      </c>
      <c r="B31" s="32" t="s">
        <v>40</v>
      </c>
      <c r="C31" s="33" t="s">
        <v>18</v>
      </c>
      <c r="D31" s="18" t="s">
        <v>82</v>
      </c>
      <c r="E31" s="13" t="s">
        <v>42</v>
      </c>
      <c r="F31" s="14">
        <v>1</v>
      </c>
      <c r="G31" s="15">
        <v>7800</v>
      </c>
      <c r="H31" s="15">
        <f t="shared" ref="H31:H37" si="8">(G31*1.2034)</f>
        <v>9386.52</v>
      </c>
      <c r="I31" s="15">
        <f t="shared" ref="I31:I37" si="9">(F31*H31)</f>
        <v>9386.52</v>
      </c>
      <c r="J31" s="26">
        <f t="shared" si="0"/>
        <v>7800</v>
      </c>
      <c r="K31" s="26">
        <f t="shared" si="1"/>
        <v>9386.52</v>
      </c>
    </row>
    <row r="32" spans="1:11" ht="38.25" x14ac:dyDescent="0.2">
      <c r="A32" s="12" t="s">
        <v>73</v>
      </c>
      <c r="B32" s="32" t="s">
        <v>44</v>
      </c>
      <c r="C32" s="33" t="s">
        <v>18</v>
      </c>
      <c r="D32" s="12" t="s">
        <v>45</v>
      </c>
      <c r="E32" s="13" t="s">
        <v>42</v>
      </c>
      <c r="F32" s="14">
        <v>1</v>
      </c>
      <c r="G32" s="15">
        <v>21.73</v>
      </c>
      <c r="H32" s="15">
        <f t="shared" si="8"/>
        <v>26.149882000000002</v>
      </c>
      <c r="I32" s="15">
        <f t="shared" si="9"/>
        <v>26.149882000000002</v>
      </c>
      <c r="J32" s="26">
        <f t="shared" si="0"/>
        <v>21.73</v>
      </c>
      <c r="K32" s="26">
        <f t="shared" si="1"/>
        <v>26.149882000000002</v>
      </c>
    </row>
    <row r="33" spans="1:11" ht="25.5" x14ac:dyDescent="0.2">
      <c r="A33" s="12" t="s">
        <v>74</v>
      </c>
      <c r="B33" s="32" t="s">
        <v>47</v>
      </c>
      <c r="C33" s="33" t="s">
        <v>18</v>
      </c>
      <c r="D33" s="12" t="s">
        <v>48</v>
      </c>
      <c r="E33" s="13" t="s">
        <v>29</v>
      </c>
      <c r="F33" s="14">
        <v>6</v>
      </c>
      <c r="G33" s="15">
        <v>20.350000000000001</v>
      </c>
      <c r="H33" s="15">
        <f t="shared" si="8"/>
        <v>24.489190000000001</v>
      </c>
      <c r="I33" s="15">
        <f t="shared" si="9"/>
        <v>146.93513999999999</v>
      </c>
      <c r="J33" s="26">
        <f t="shared" si="0"/>
        <v>122.10000000000001</v>
      </c>
      <c r="K33" s="26">
        <f t="shared" si="1"/>
        <v>146.93513999999999</v>
      </c>
    </row>
    <row r="34" spans="1:11" ht="38.25" x14ac:dyDescent="0.2">
      <c r="A34" s="12" t="s">
        <v>75</v>
      </c>
      <c r="B34" s="32" t="s">
        <v>50</v>
      </c>
      <c r="C34" s="33" t="s">
        <v>18</v>
      </c>
      <c r="D34" s="12" t="s">
        <v>51</v>
      </c>
      <c r="E34" s="13" t="s">
        <v>42</v>
      </c>
      <c r="F34" s="14">
        <v>1</v>
      </c>
      <c r="G34" s="15">
        <v>27.74</v>
      </c>
      <c r="H34" s="15">
        <f t="shared" si="8"/>
        <v>33.382315999999996</v>
      </c>
      <c r="I34" s="15">
        <f t="shared" si="9"/>
        <v>33.382315999999996</v>
      </c>
      <c r="J34" s="26">
        <f t="shared" si="0"/>
        <v>27.74</v>
      </c>
      <c r="K34" s="26">
        <f t="shared" si="1"/>
        <v>33.382315999999996</v>
      </c>
    </row>
    <row r="35" spans="1:11" ht="38.25" x14ac:dyDescent="0.2">
      <c r="A35" s="12" t="s">
        <v>76</v>
      </c>
      <c r="B35" s="32" t="s">
        <v>53</v>
      </c>
      <c r="C35" s="33" t="s">
        <v>18</v>
      </c>
      <c r="D35" s="12" t="s">
        <v>54</v>
      </c>
      <c r="E35" s="13" t="s">
        <v>42</v>
      </c>
      <c r="F35" s="14">
        <v>1</v>
      </c>
      <c r="G35" s="15">
        <v>10.23</v>
      </c>
      <c r="H35" s="15">
        <f t="shared" si="8"/>
        <v>12.310782000000001</v>
      </c>
      <c r="I35" s="15">
        <f t="shared" si="9"/>
        <v>12.310782000000001</v>
      </c>
      <c r="J35" s="26">
        <f t="shared" si="0"/>
        <v>10.23</v>
      </c>
      <c r="K35" s="26">
        <f t="shared" si="1"/>
        <v>12.310782000000001</v>
      </c>
    </row>
    <row r="36" spans="1:11" ht="25.5" x14ac:dyDescent="0.2">
      <c r="A36" s="12" t="s">
        <v>77</v>
      </c>
      <c r="B36" s="32" t="s">
        <v>56</v>
      </c>
      <c r="C36" s="33" t="s">
        <v>18</v>
      </c>
      <c r="D36" s="12" t="s">
        <v>57</v>
      </c>
      <c r="E36" s="13" t="s">
        <v>29</v>
      </c>
      <c r="F36" s="14">
        <v>12</v>
      </c>
      <c r="G36" s="15">
        <v>3.41</v>
      </c>
      <c r="H36" s="15">
        <f t="shared" si="8"/>
        <v>4.1035940000000002</v>
      </c>
      <c r="I36" s="15">
        <f t="shared" si="9"/>
        <v>49.243127999999999</v>
      </c>
      <c r="J36" s="26">
        <f t="shared" si="0"/>
        <v>40.92</v>
      </c>
      <c r="K36" s="26">
        <f t="shared" si="1"/>
        <v>49.243127999999999</v>
      </c>
    </row>
    <row r="37" spans="1:11" ht="38.25" x14ac:dyDescent="0.2">
      <c r="A37" s="12" t="s">
        <v>78</v>
      </c>
      <c r="B37" s="32" t="s">
        <v>59</v>
      </c>
      <c r="C37" s="33" t="s">
        <v>18</v>
      </c>
      <c r="D37" s="12" t="s">
        <v>60</v>
      </c>
      <c r="E37" s="13" t="s">
        <v>42</v>
      </c>
      <c r="F37" s="14">
        <v>2</v>
      </c>
      <c r="G37" s="15">
        <v>3.61</v>
      </c>
      <c r="H37" s="15">
        <f t="shared" si="8"/>
        <v>4.3442739999999995</v>
      </c>
      <c r="I37" s="15">
        <f t="shared" si="9"/>
        <v>8.688547999999999</v>
      </c>
      <c r="J37" s="26">
        <f t="shared" si="0"/>
        <v>7.22</v>
      </c>
      <c r="K37" s="26">
        <f t="shared" si="1"/>
        <v>8.688547999999999</v>
      </c>
    </row>
    <row r="38" spans="1:11" ht="25.5" x14ac:dyDescent="0.2">
      <c r="A38" s="5">
        <v>6</v>
      </c>
      <c r="B38" s="29"/>
      <c r="C38" s="29"/>
      <c r="D38" s="5" t="s">
        <v>103</v>
      </c>
      <c r="E38" s="5"/>
      <c r="F38" s="6"/>
      <c r="G38" s="5"/>
      <c r="H38" s="5"/>
      <c r="I38" s="7">
        <f>I39+I41+I47</f>
        <v>20707.81068224</v>
      </c>
      <c r="J38" s="26">
        <f t="shared" si="0"/>
        <v>0</v>
      </c>
      <c r="K38" s="26">
        <f t="shared" si="1"/>
        <v>0</v>
      </c>
    </row>
    <row r="39" spans="1:11" x14ac:dyDescent="0.2">
      <c r="A39" s="5" t="s">
        <v>89</v>
      </c>
      <c r="B39" s="29"/>
      <c r="C39" s="29"/>
      <c r="D39" s="5" t="s">
        <v>16</v>
      </c>
      <c r="E39" s="5"/>
      <c r="F39" s="6"/>
      <c r="G39" s="5"/>
      <c r="H39" s="5"/>
      <c r="I39" s="7">
        <f>I40</f>
        <v>126.22414464000001</v>
      </c>
      <c r="J39" s="26">
        <f t="shared" si="0"/>
        <v>0</v>
      </c>
      <c r="K39" s="26">
        <f t="shared" si="1"/>
        <v>0</v>
      </c>
    </row>
    <row r="40" spans="1:11" ht="38.25" x14ac:dyDescent="0.2">
      <c r="A40" s="8" t="s">
        <v>90</v>
      </c>
      <c r="B40" s="30" t="s">
        <v>17</v>
      </c>
      <c r="C40" s="31" t="s">
        <v>18</v>
      </c>
      <c r="D40" s="8" t="s">
        <v>19</v>
      </c>
      <c r="E40" s="9" t="s">
        <v>20</v>
      </c>
      <c r="F40" s="10">
        <f>(4*0.3*0.4*4)</f>
        <v>1.92</v>
      </c>
      <c r="G40" s="11">
        <v>54.63</v>
      </c>
      <c r="H40" s="11">
        <f t="shared" ref="H40:H46" si="10">(G40*1.2034)</f>
        <v>65.741742000000002</v>
      </c>
      <c r="I40" s="11">
        <f t="shared" ref="I40:I46" si="11">(F40*H40)</f>
        <v>126.22414464000001</v>
      </c>
      <c r="J40" s="26">
        <f t="shared" si="0"/>
        <v>104.8896</v>
      </c>
      <c r="K40" s="26">
        <f t="shared" si="1"/>
        <v>126.22414464000001</v>
      </c>
    </row>
    <row r="41" spans="1:11" x14ac:dyDescent="0.2">
      <c r="A41" s="5">
        <v>7</v>
      </c>
      <c r="B41" s="29"/>
      <c r="C41" s="29"/>
      <c r="D41" s="5" t="s">
        <v>22</v>
      </c>
      <c r="E41" s="5"/>
      <c r="F41" s="6"/>
      <c r="G41" s="5"/>
      <c r="H41" s="5"/>
      <c r="I41" s="7">
        <f>SUM(I42:I46)</f>
        <v>15457.027977599999</v>
      </c>
      <c r="J41" s="26">
        <f t="shared" si="0"/>
        <v>0</v>
      </c>
      <c r="K41" s="26">
        <f t="shared" si="1"/>
        <v>0</v>
      </c>
    </row>
    <row r="42" spans="1:11" ht="76.5" x14ac:dyDescent="0.2">
      <c r="A42" s="8" t="s">
        <v>91</v>
      </c>
      <c r="B42" s="30" t="s">
        <v>24</v>
      </c>
      <c r="C42" s="31" t="s">
        <v>18</v>
      </c>
      <c r="D42" s="8" t="s">
        <v>25</v>
      </c>
      <c r="E42" s="9" t="s">
        <v>20</v>
      </c>
      <c r="F42" s="10">
        <f>(0.4*0.4*4*5)</f>
        <v>3.2000000000000006</v>
      </c>
      <c r="G42" s="11">
        <v>1651.82</v>
      </c>
      <c r="H42" s="11">
        <f t="shared" si="10"/>
        <v>1987.8001879999999</v>
      </c>
      <c r="I42" s="11">
        <f t="shared" si="11"/>
        <v>6360.9606016000007</v>
      </c>
      <c r="J42" s="26">
        <f t="shared" si="0"/>
        <v>5285.8240000000005</v>
      </c>
      <c r="K42" s="26">
        <f t="shared" si="1"/>
        <v>6360.9606016000007</v>
      </c>
    </row>
    <row r="43" spans="1:11" ht="38.25" x14ac:dyDescent="0.2">
      <c r="A43" s="8" t="s">
        <v>92</v>
      </c>
      <c r="B43" s="30" t="s">
        <v>27</v>
      </c>
      <c r="C43" s="31" t="s">
        <v>18</v>
      </c>
      <c r="D43" s="8" t="s">
        <v>28</v>
      </c>
      <c r="E43" s="9" t="s">
        <v>29</v>
      </c>
      <c r="F43" s="10">
        <v>16</v>
      </c>
      <c r="G43" s="11">
        <v>43.62</v>
      </c>
      <c r="H43" s="11">
        <f t="shared" si="10"/>
        <v>52.492308000000001</v>
      </c>
      <c r="I43" s="11">
        <f t="shared" si="11"/>
        <v>839.87692800000002</v>
      </c>
      <c r="J43" s="26">
        <f t="shared" si="0"/>
        <v>697.92</v>
      </c>
      <c r="K43" s="26">
        <f t="shared" si="1"/>
        <v>839.87692800000002</v>
      </c>
    </row>
    <row r="44" spans="1:11" ht="63.75" x14ac:dyDescent="0.2">
      <c r="A44" s="8" t="s">
        <v>93</v>
      </c>
      <c r="B44" s="30" t="s">
        <v>31</v>
      </c>
      <c r="C44" s="31" t="s">
        <v>18</v>
      </c>
      <c r="D44" s="8" t="s">
        <v>32</v>
      </c>
      <c r="E44" s="9" t="s">
        <v>33</v>
      </c>
      <c r="F44" s="10">
        <v>16</v>
      </c>
      <c r="G44" s="11">
        <v>124.22</v>
      </c>
      <c r="H44" s="11">
        <f t="shared" si="10"/>
        <v>149.48634799999999</v>
      </c>
      <c r="I44" s="11">
        <f t="shared" si="11"/>
        <v>2391.7815679999999</v>
      </c>
      <c r="J44" s="26">
        <f t="shared" si="0"/>
        <v>1987.52</v>
      </c>
      <c r="K44" s="26">
        <f t="shared" si="1"/>
        <v>2391.7815679999999</v>
      </c>
    </row>
    <row r="45" spans="1:11" ht="76.5" x14ac:dyDescent="0.2">
      <c r="A45" s="8" t="s">
        <v>94</v>
      </c>
      <c r="B45" s="30" t="s">
        <v>24</v>
      </c>
      <c r="C45" s="31" t="s">
        <v>18</v>
      </c>
      <c r="D45" s="8" t="s">
        <v>25</v>
      </c>
      <c r="E45" s="9" t="s">
        <v>20</v>
      </c>
      <c r="F45" s="10">
        <f>(0.4*0.3*4*5)</f>
        <v>2.4</v>
      </c>
      <c r="G45" s="11">
        <v>1651.82</v>
      </c>
      <c r="H45" s="11">
        <f t="shared" si="10"/>
        <v>1987.8001879999999</v>
      </c>
      <c r="I45" s="11">
        <f t="shared" si="11"/>
        <v>4770.7204511999998</v>
      </c>
      <c r="J45" s="26">
        <f t="shared" si="0"/>
        <v>3964.3679999999995</v>
      </c>
      <c r="K45" s="26">
        <f t="shared" si="1"/>
        <v>4770.7204511999998</v>
      </c>
    </row>
    <row r="46" spans="1:11" ht="89.25" x14ac:dyDescent="0.2">
      <c r="A46" s="8" t="s">
        <v>95</v>
      </c>
      <c r="B46" s="30" t="s">
        <v>35</v>
      </c>
      <c r="C46" s="31" t="s">
        <v>18</v>
      </c>
      <c r="D46" s="8" t="s">
        <v>36</v>
      </c>
      <c r="E46" s="9" t="s">
        <v>20</v>
      </c>
      <c r="F46" s="10">
        <f>(16*0.1)</f>
        <v>1.6</v>
      </c>
      <c r="G46" s="11">
        <v>568.02</v>
      </c>
      <c r="H46" s="11">
        <f t="shared" si="10"/>
        <v>683.55526799999996</v>
      </c>
      <c r="I46" s="11">
        <f t="shared" si="11"/>
        <v>1093.6884287999999</v>
      </c>
      <c r="J46" s="26">
        <f t="shared" si="0"/>
        <v>908.83199999999999</v>
      </c>
      <c r="K46" s="26">
        <f t="shared" si="1"/>
        <v>1093.6884287999999</v>
      </c>
    </row>
    <row r="47" spans="1:11" x14ac:dyDescent="0.2">
      <c r="A47" s="5">
        <v>8</v>
      </c>
      <c r="B47" s="29"/>
      <c r="C47" s="29"/>
      <c r="D47" s="5" t="s">
        <v>38</v>
      </c>
      <c r="E47" s="5"/>
      <c r="F47" s="6"/>
      <c r="G47" s="5"/>
      <c r="H47" s="5"/>
      <c r="I47" s="7">
        <f>SUM(I48:I54)</f>
        <v>5124.5585599999995</v>
      </c>
      <c r="J47" s="26">
        <f t="shared" si="0"/>
        <v>0</v>
      </c>
      <c r="K47" s="26">
        <f t="shared" si="1"/>
        <v>0</v>
      </c>
    </row>
    <row r="48" spans="1:11" ht="25.5" x14ac:dyDescent="0.2">
      <c r="A48" s="18" t="s">
        <v>96</v>
      </c>
      <c r="B48" s="32" t="s">
        <v>40</v>
      </c>
      <c r="C48" s="33" t="s">
        <v>18</v>
      </c>
      <c r="D48" s="12" t="s">
        <v>41</v>
      </c>
      <c r="E48" s="13" t="s">
        <v>42</v>
      </c>
      <c r="F48" s="14">
        <v>1</v>
      </c>
      <c r="G48" s="15">
        <v>4048.81</v>
      </c>
      <c r="H48" s="15">
        <f t="shared" ref="H48:H54" si="12">(G48*1.2034)</f>
        <v>4872.3379539999996</v>
      </c>
      <c r="I48" s="15">
        <f t="shared" ref="I48:I54" si="13">(F48*H48)</f>
        <v>4872.3379539999996</v>
      </c>
      <c r="J48" s="26">
        <f t="shared" si="0"/>
        <v>4048.81</v>
      </c>
      <c r="K48" s="26">
        <f t="shared" si="1"/>
        <v>4872.3379539999996</v>
      </c>
    </row>
    <row r="49" spans="1:11" ht="38.25" x14ac:dyDescent="0.2">
      <c r="A49" s="18" t="s">
        <v>97</v>
      </c>
      <c r="B49" s="32" t="s">
        <v>44</v>
      </c>
      <c r="C49" s="33" t="s">
        <v>18</v>
      </c>
      <c r="D49" s="12" t="s">
        <v>45</v>
      </c>
      <c r="E49" s="13" t="s">
        <v>42</v>
      </c>
      <c r="F49" s="14">
        <v>1</v>
      </c>
      <c r="G49" s="15">
        <v>21.73</v>
      </c>
      <c r="H49" s="15">
        <f t="shared" si="12"/>
        <v>26.149882000000002</v>
      </c>
      <c r="I49" s="15">
        <f t="shared" si="13"/>
        <v>26.149882000000002</v>
      </c>
      <c r="J49" s="26">
        <f t="shared" si="0"/>
        <v>21.73</v>
      </c>
      <c r="K49" s="26">
        <f t="shared" si="1"/>
        <v>26.149882000000002</v>
      </c>
    </row>
    <row r="50" spans="1:11" ht="25.5" x14ac:dyDescent="0.2">
      <c r="A50" s="18" t="s">
        <v>98</v>
      </c>
      <c r="B50" s="32" t="s">
        <v>47</v>
      </c>
      <c r="C50" s="33" t="s">
        <v>18</v>
      </c>
      <c r="D50" s="12" t="s">
        <v>48</v>
      </c>
      <c r="E50" s="13" t="s">
        <v>29</v>
      </c>
      <c r="F50" s="14">
        <v>5</v>
      </c>
      <c r="G50" s="15">
        <v>20.350000000000001</v>
      </c>
      <c r="H50" s="15">
        <f t="shared" si="12"/>
        <v>24.489190000000001</v>
      </c>
      <c r="I50" s="15">
        <f t="shared" si="13"/>
        <v>122.44595000000001</v>
      </c>
      <c r="J50" s="26">
        <f t="shared" si="0"/>
        <v>101.75</v>
      </c>
      <c r="K50" s="26">
        <f t="shared" si="1"/>
        <v>122.44595000000001</v>
      </c>
    </row>
    <row r="51" spans="1:11" ht="38.25" x14ac:dyDescent="0.2">
      <c r="A51" s="18" t="s">
        <v>99</v>
      </c>
      <c r="B51" s="32" t="s">
        <v>50</v>
      </c>
      <c r="C51" s="33" t="s">
        <v>18</v>
      </c>
      <c r="D51" s="12" t="s">
        <v>51</v>
      </c>
      <c r="E51" s="13" t="s">
        <v>42</v>
      </c>
      <c r="F51" s="14">
        <v>1</v>
      </c>
      <c r="G51" s="15">
        <v>27.74</v>
      </c>
      <c r="H51" s="15">
        <f t="shared" si="12"/>
        <v>33.382315999999996</v>
      </c>
      <c r="I51" s="15">
        <f t="shared" si="13"/>
        <v>33.382315999999996</v>
      </c>
      <c r="J51" s="26">
        <f t="shared" si="0"/>
        <v>27.74</v>
      </c>
      <c r="K51" s="26">
        <f t="shared" si="1"/>
        <v>33.382315999999996</v>
      </c>
    </row>
    <row r="52" spans="1:11" ht="38.25" x14ac:dyDescent="0.2">
      <c r="A52" s="18" t="s">
        <v>100</v>
      </c>
      <c r="B52" s="32" t="s">
        <v>53</v>
      </c>
      <c r="C52" s="33" t="s">
        <v>18</v>
      </c>
      <c r="D52" s="12" t="s">
        <v>54</v>
      </c>
      <c r="E52" s="13" t="s">
        <v>42</v>
      </c>
      <c r="F52" s="14">
        <v>1</v>
      </c>
      <c r="G52" s="15">
        <v>10.23</v>
      </c>
      <c r="H52" s="15">
        <f t="shared" si="12"/>
        <v>12.310782000000001</v>
      </c>
      <c r="I52" s="15">
        <f t="shared" si="13"/>
        <v>12.310782000000001</v>
      </c>
      <c r="J52" s="26">
        <f t="shared" si="0"/>
        <v>10.23</v>
      </c>
      <c r="K52" s="26">
        <f t="shared" si="1"/>
        <v>12.310782000000001</v>
      </c>
    </row>
    <row r="53" spans="1:11" ht="25.5" x14ac:dyDescent="0.2">
      <c r="A53" s="18" t="s">
        <v>101</v>
      </c>
      <c r="B53" s="32" t="s">
        <v>56</v>
      </c>
      <c r="C53" s="33" t="s">
        <v>18</v>
      </c>
      <c r="D53" s="12" t="s">
        <v>57</v>
      </c>
      <c r="E53" s="13" t="s">
        <v>29</v>
      </c>
      <c r="F53" s="14">
        <v>12</v>
      </c>
      <c r="G53" s="15">
        <v>3.41</v>
      </c>
      <c r="H53" s="15">
        <f t="shared" si="12"/>
        <v>4.1035940000000002</v>
      </c>
      <c r="I53" s="15">
        <f t="shared" si="13"/>
        <v>49.243127999999999</v>
      </c>
      <c r="J53" s="26">
        <f t="shared" si="0"/>
        <v>40.92</v>
      </c>
      <c r="K53" s="26">
        <f t="shared" si="1"/>
        <v>49.243127999999999</v>
      </c>
    </row>
    <row r="54" spans="1:11" ht="38.25" x14ac:dyDescent="0.2">
      <c r="A54" s="18" t="s">
        <v>102</v>
      </c>
      <c r="B54" s="32" t="s">
        <v>59</v>
      </c>
      <c r="C54" s="33" t="s">
        <v>18</v>
      </c>
      <c r="D54" s="12" t="s">
        <v>60</v>
      </c>
      <c r="E54" s="13" t="s">
        <v>42</v>
      </c>
      <c r="F54" s="14">
        <v>2</v>
      </c>
      <c r="G54" s="15">
        <v>3.61</v>
      </c>
      <c r="H54" s="15">
        <f t="shared" si="12"/>
        <v>4.3442739999999995</v>
      </c>
      <c r="I54" s="15">
        <f t="shared" si="13"/>
        <v>8.688547999999999</v>
      </c>
      <c r="J54" s="26">
        <f t="shared" si="0"/>
        <v>7.22</v>
      </c>
      <c r="K54" s="26">
        <f t="shared" si="1"/>
        <v>8.688547999999999</v>
      </c>
    </row>
    <row r="55" spans="1:11" ht="25.5" x14ac:dyDescent="0.2">
      <c r="A55" s="20"/>
      <c r="B55" s="29"/>
      <c r="C55" s="29"/>
      <c r="D55" s="5" t="s">
        <v>104</v>
      </c>
      <c r="E55" s="5"/>
      <c r="F55" s="6"/>
      <c r="G55" s="5"/>
      <c r="H55" s="5"/>
      <c r="I55" s="7">
        <f>I56+I58+I64</f>
        <v>39990.468198999995</v>
      </c>
      <c r="J55" s="26">
        <f t="shared" si="0"/>
        <v>0</v>
      </c>
      <c r="K55" s="26">
        <f t="shared" si="1"/>
        <v>0</v>
      </c>
    </row>
    <row r="56" spans="1:11" x14ac:dyDescent="0.2">
      <c r="A56" s="20" t="s">
        <v>87</v>
      </c>
      <c r="B56" s="29"/>
      <c r="C56" s="29"/>
      <c r="D56" s="5" t="s">
        <v>61</v>
      </c>
      <c r="E56" s="5"/>
      <c r="F56" s="6"/>
      <c r="G56" s="5"/>
      <c r="H56" s="5"/>
      <c r="I56" s="7">
        <f>I57</f>
        <v>197.22522600000002</v>
      </c>
      <c r="J56" s="26">
        <f t="shared" si="0"/>
        <v>0</v>
      </c>
      <c r="K56" s="26">
        <f t="shared" si="1"/>
        <v>0</v>
      </c>
    </row>
    <row r="57" spans="1:11" ht="38.25" x14ac:dyDescent="0.2">
      <c r="A57" s="8" t="s">
        <v>62</v>
      </c>
      <c r="B57" s="30" t="s">
        <v>17</v>
      </c>
      <c r="C57" s="31" t="s">
        <v>18</v>
      </c>
      <c r="D57" s="8" t="s">
        <v>19</v>
      </c>
      <c r="E57" s="9" t="s">
        <v>20</v>
      </c>
      <c r="F57" s="10">
        <f>(5*5*0.3*0.4)</f>
        <v>3</v>
      </c>
      <c r="G57" s="11">
        <v>54.63</v>
      </c>
      <c r="H57" s="11">
        <f t="shared" ref="H57:H63" si="14">(G57*1.2034)</f>
        <v>65.741742000000002</v>
      </c>
      <c r="I57" s="11">
        <f t="shared" ref="I57:I63" si="15">(F57*H57)</f>
        <v>197.22522600000002</v>
      </c>
      <c r="J57" s="26">
        <f t="shared" si="0"/>
        <v>163.89000000000001</v>
      </c>
      <c r="K57" s="26">
        <f t="shared" si="1"/>
        <v>197.22522600000002</v>
      </c>
    </row>
    <row r="58" spans="1:11" x14ac:dyDescent="0.2">
      <c r="A58" s="5" t="s">
        <v>63</v>
      </c>
      <c r="B58" s="29"/>
      <c r="C58" s="29"/>
      <c r="D58" s="5" t="s">
        <v>22</v>
      </c>
      <c r="E58" s="5"/>
      <c r="F58" s="6"/>
      <c r="G58" s="5"/>
      <c r="H58" s="5"/>
      <c r="I58" s="7">
        <f>SUM(I59:I63)</f>
        <v>30130.013176999997</v>
      </c>
      <c r="J58" s="26">
        <f t="shared" si="0"/>
        <v>0</v>
      </c>
      <c r="K58" s="26">
        <f t="shared" si="1"/>
        <v>0</v>
      </c>
    </row>
    <row r="59" spans="1:11" ht="76.5" x14ac:dyDescent="0.2">
      <c r="A59" s="8" t="s">
        <v>64</v>
      </c>
      <c r="B59" s="30" t="s">
        <v>24</v>
      </c>
      <c r="C59" s="31" t="s">
        <v>18</v>
      </c>
      <c r="D59" s="8" t="s">
        <v>25</v>
      </c>
      <c r="E59" s="9" t="s">
        <v>20</v>
      </c>
      <c r="F59" s="10">
        <f>(0.5*0.5*5*6)</f>
        <v>7.5</v>
      </c>
      <c r="G59" s="11">
        <v>1651.82</v>
      </c>
      <c r="H59" s="11">
        <f t="shared" si="14"/>
        <v>1987.8001879999999</v>
      </c>
      <c r="I59" s="11">
        <f t="shared" si="15"/>
        <v>14908.501409999999</v>
      </c>
      <c r="J59" s="26">
        <f t="shared" si="0"/>
        <v>12388.65</v>
      </c>
      <c r="K59" s="26">
        <f t="shared" si="1"/>
        <v>14908.501409999999</v>
      </c>
    </row>
    <row r="60" spans="1:11" ht="63.75" x14ac:dyDescent="0.2">
      <c r="A60" s="8" t="s">
        <v>65</v>
      </c>
      <c r="B60" s="30" t="s">
        <v>66</v>
      </c>
      <c r="C60" s="31" t="s">
        <v>18</v>
      </c>
      <c r="D60" s="8" t="s">
        <v>67</v>
      </c>
      <c r="E60" s="9" t="s">
        <v>20</v>
      </c>
      <c r="F60" s="10">
        <f>(0.2*0.3*25)</f>
        <v>1.5</v>
      </c>
      <c r="G60" s="11">
        <v>460.01</v>
      </c>
      <c r="H60" s="11">
        <f t="shared" si="14"/>
        <v>553.57603400000005</v>
      </c>
      <c r="I60" s="11">
        <f t="shared" si="15"/>
        <v>830.36405100000002</v>
      </c>
      <c r="J60" s="26">
        <f t="shared" si="0"/>
        <v>690.01499999999999</v>
      </c>
      <c r="K60" s="26">
        <f t="shared" si="1"/>
        <v>830.36405100000002</v>
      </c>
    </row>
    <row r="61" spans="1:11" ht="76.5" x14ac:dyDescent="0.2">
      <c r="A61" s="8" t="s">
        <v>68</v>
      </c>
      <c r="B61" s="30" t="s">
        <v>24</v>
      </c>
      <c r="C61" s="31" t="s">
        <v>18</v>
      </c>
      <c r="D61" s="8" t="s">
        <v>25</v>
      </c>
      <c r="E61" s="9" t="s">
        <v>20</v>
      </c>
      <c r="F61" s="10">
        <f>(0.5*0.3*5*6)</f>
        <v>4.5</v>
      </c>
      <c r="G61" s="11">
        <v>1651.82</v>
      </c>
      <c r="H61" s="11">
        <f t="shared" si="14"/>
        <v>1987.8001879999999</v>
      </c>
      <c r="I61" s="11">
        <f t="shared" si="15"/>
        <v>8945.1008459999994</v>
      </c>
      <c r="J61" s="26">
        <f t="shared" si="0"/>
        <v>7433.19</v>
      </c>
      <c r="K61" s="26">
        <f t="shared" si="1"/>
        <v>8945.1008459999994</v>
      </c>
    </row>
    <row r="62" spans="1:11" ht="63.75" x14ac:dyDescent="0.2">
      <c r="A62" s="8" t="s">
        <v>69</v>
      </c>
      <c r="B62" s="30" t="s">
        <v>31</v>
      </c>
      <c r="C62" s="31" t="s">
        <v>18</v>
      </c>
      <c r="D62" s="8" t="s">
        <v>32</v>
      </c>
      <c r="E62" s="9" t="s">
        <v>33</v>
      </c>
      <c r="F62" s="10">
        <v>25</v>
      </c>
      <c r="G62" s="11">
        <v>124.22</v>
      </c>
      <c r="H62" s="11">
        <f t="shared" si="14"/>
        <v>149.48634799999999</v>
      </c>
      <c r="I62" s="11">
        <f t="shared" si="15"/>
        <v>3737.1587</v>
      </c>
      <c r="J62" s="26">
        <f t="shared" si="0"/>
        <v>3105.5</v>
      </c>
      <c r="K62" s="26">
        <f t="shared" si="1"/>
        <v>3737.1587</v>
      </c>
    </row>
    <row r="63" spans="1:11" ht="89.25" x14ac:dyDescent="0.2">
      <c r="A63" s="8" t="s">
        <v>70</v>
      </c>
      <c r="B63" s="30" t="s">
        <v>35</v>
      </c>
      <c r="C63" s="31" t="s">
        <v>18</v>
      </c>
      <c r="D63" s="8" t="s">
        <v>36</v>
      </c>
      <c r="E63" s="9" t="s">
        <v>20</v>
      </c>
      <c r="F63" s="10">
        <v>2.5</v>
      </c>
      <c r="G63" s="11">
        <v>568.02</v>
      </c>
      <c r="H63" s="11">
        <f t="shared" si="14"/>
        <v>683.55526799999996</v>
      </c>
      <c r="I63" s="11">
        <f t="shared" si="15"/>
        <v>1708.8881699999999</v>
      </c>
      <c r="J63" s="26">
        <f t="shared" si="0"/>
        <v>1420.05</v>
      </c>
      <c r="K63" s="26">
        <f t="shared" si="1"/>
        <v>1708.8881699999999</v>
      </c>
    </row>
    <row r="64" spans="1:11" x14ac:dyDescent="0.2">
      <c r="A64" s="5" t="s">
        <v>71</v>
      </c>
      <c r="B64" s="29"/>
      <c r="C64" s="29"/>
      <c r="D64" s="5" t="s">
        <v>38</v>
      </c>
      <c r="E64" s="5"/>
      <c r="F64" s="6"/>
      <c r="G64" s="5"/>
      <c r="H64" s="5"/>
      <c r="I64" s="7">
        <f>SUM(I65:I71)</f>
        <v>9663.2297959999996</v>
      </c>
      <c r="J64" s="26">
        <f t="shared" si="0"/>
        <v>0</v>
      </c>
      <c r="K64" s="26">
        <f t="shared" si="1"/>
        <v>0</v>
      </c>
    </row>
    <row r="65" spans="1:11" ht="25.5" x14ac:dyDescent="0.2">
      <c r="A65" s="12" t="s">
        <v>72</v>
      </c>
      <c r="B65" s="28" t="s">
        <v>105</v>
      </c>
      <c r="C65" s="34" t="s">
        <v>106</v>
      </c>
      <c r="D65" s="18" t="s">
        <v>82</v>
      </c>
      <c r="E65" s="13" t="s">
        <v>42</v>
      </c>
      <c r="F65" s="14">
        <v>1</v>
      </c>
      <c r="G65" s="15">
        <v>7800</v>
      </c>
      <c r="H65" s="15">
        <f t="shared" ref="H65:H71" si="16">(G65*1.2034)</f>
        <v>9386.52</v>
      </c>
      <c r="I65" s="15">
        <f t="shared" ref="I65:I71" si="17">(F65*H65)</f>
        <v>9386.52</v>
      </c>
      <c r="J65" s="26">
        <f t="shared" si="0"/>
        <v>7800</v>
      </c>
      <c r="K65" s="26">
        <f t="shared" si="1"/>
        <v>9386.52</v>
      </c>
    </row>
    <row r="66" spans="1:11" ht="38.25" x14ac:dyDescent="0.2">
      <c r="A66" s="12" t="s">
        <v>73</v>
      </c>
      <c r="B66" s="32" t="s">
        <v>44</v>
      </c>
      <c r="C66" s="33" t="s">
        <v>18</v>
      </c>
      <c r="D66" s="12" t="s">
        <v>45</v>
      </c>
      <c r="E66" s="13" t="s">
        <v>42</v>
      </c>
      <c r="F66" s="14">
        <v>1</v>
      </c>
      <c r="G66" s="15">
        <v>21.73</v>
      </c>
      <c r="H66" s="15">
        <f t="shared" si="16"/>
        <v>26.149882000000002</v>
      </c>
      <c r="I66" s="15">
        <f t="shared" si="17"/>
        <v>26.149882000000002</v>
      </c>
      <c r="J66" s="26">
        <f t="shared" si="0"/>
        <v>21.73</v>
      </c>
      <c r="K66" s="26">
        <f t="shared" si="1"/>
        <v>26.149882000000002</v>
      </c>
    </row>
    <row r="67" spans="1:11" ht="25.5" x14ac:dyDescent="0.2">
      <c r="A67" s="12" t="s">
        <v>74</v>
      </c>
      <c r="B67" s="32" t="s">
        <v>47</v>
      </c>
      <c r="C67" s="33" t="s">
        <v>18</v>
      </c>
      <c r="D67" s="12" t="s">
        <v>48</v>
      </c>
      <c r="E67" s="13" t="s">
        <v>29</v>
      </c>
      <c r="F67" s="14">
        <v>6</v>
      </c>
      <c r="G67" s="15">
        <v>20.350000000000001</v>
      </c>
      <c r="H67" s="15">
        <f t="shared" si="16"/>
        <v>24.489190000000001</v>
      </c>
      <c r="I67" s="15">
        <f t="shared" si="17"/>
        <v>146.93513999999999</v>
      </c>
      <c r="J67" s="26">
        <f t="shared" si="0"/>
        <v>122.10000000000001</v>
      </c>
      <c r="K67" s="26">
        <f t="shared" si="1"/>
        <v>146.93513999999999</v>
      </c>
    </row>
    <row r="68" spans="1:11" ht="38.25" x14ac:dyDescent="0.2">
      <c r="A68" s="12" t="s">
        <v>75</v>
      </c>
      <c r="B68" s="32" t="s">
        <v>50</v>
      </c>
      <c r="C68" s="33" t="s">
        <v>18</v>
      </c>
      <c r="D68" s="12" t="s">
        <v>51</v>
      </c>
      <c r="E68" s="13" t="s">
        <v>42</v>
      </c>
      <c r="F68" s="14">
        <v>1</v>
      </c>
      <c r="G68" s="15">
        <v>27.74</v>
      </c>
      <c r="H68" s="15">
        <f t="shared" si="16"/>
        <v>33.382315999999996</v>
      </c>
      <c r="I68" s="15">
        <f t="shared" si="17"/>
        <v>33.382315999999996</v>
      </c>
      <c r="J68" s="26">
        <f t="shared" si="0"/>
        <v>27.74</v>
      </c>
      <c r="K68" s="26">
        <f t="shared" si="1"/>
        <v>33.382315999999996</v>
      </c>
    </row>
    <row r="69" spans="1:11" ht="38.25" x14ac:dyDescent="0.2">
      <c r="A69" s="12" t="s">
        <v>76</v>
      </c>
      <c r="B69" s="32" t="s">
        <v>53</v>
      </c>
      <c r="C69" s="33" t="s">
        <v>18</v>
      </c>
      <c r="D69" s="12" t="s">
        <v>54</v>
      </c>
      <c r="E69" s="13" t="s">
        <v>42</v>
      </c>
      <c r="F69" s="14">
        <v>1</v>
      </c>
      <c r="G69" s="15">
        <v>10.23</v>
      </c>
      <c r="H69" s="15">
        <f t="shared" si="16"/>
        <v>12.310782000000001</v>
      </c>
      <c r="I69" s="15">
        <f t="shared" si="17"/>
        <v>12.310782000000001</v>
      </c>
      <c r="J69" s="26">
        <f t="shared" si="0"/>
        <v>10.23</v>
      </c>
      <c r="K69" s="26">
        <f t="shared" si="1"/>
        <v>12.310782000000001</v>
      </c>
    </row>
    <row r="70" spans="1:11" ht="25.5" x14ac:dyDescent="0.2">
      <c r="A70" s="12" t="s">
        <v>77</v>
      </c>
      <c r="B70" s="32" t="s">
        <v>56</v>
      </c>
      <c r="C70" s="33" t="s">
        <v>18</v>
      </c>
      <c r="D70" s="12" t="s">
        <v>57</v>
      </c>
      <c r="E70" s="13" t="s">
        <v>29</v>
      </c>
      <c r="F70" s="14">
        <v>12</v>
      </c>
      <c r="G70" s="15">
        <v>3.41</v>
      </c>
      <c r="H70" s="15">
        <f t="shared" si="16"/>
        <v>4.1035940000000002</v>
      </c>
      <c r="I70" s="15">
        <f t="shared" si="17"/>
        <v>49.243127999999999</v>
      </c>
      <c r="J70" s="26">
        <f t="shared" si="0"/>
        <v>40.92</v>
      </c>
      <c r="K70" s="26">
        <f t="shared" si="1"/>
        <v>49.243127999999999</v>
      </c>
    </row>
    <row r="71" spans="1:11" ht="38.25" x14ac:dyDescent="0.2">
      <c r="A71" s="12" t="s">
        <v>78</v>
      </c>
      <c r="B71" s="32" t="s">
        <v>59</v>
      </c>
      <c r="C71" s="33" t="s">
        <v>18</v>
      </c>
      <c r="D71" s="12" t="s">
        <v>60</v>
      </c>
      <c r="E71" s="13" t="s">
        <v>42</v>
      </c>
      <c r="F71" s="14">
        <v>2</v>
      </c>
      <c r="G71" s="15">
        <v>3.61</v>
      </c>
      <c r="H71" s="15">
        <f t="shared" si="16"/>
        <v>4.3442739999999995</v>
      </c>
      <c r="I71" s="15">
        <f t="shared" si="17"/>
        <v>8.688547999999999</v>
      </c>
      <c r="J71" s="26">
        <f t="shared" ref="J71" si="18">F71*G71</f>
        <v>7.22</v>
      </c>
      <c r="K71" s="26">
        <f t="shared" ref="K71" si="19">F71*H71</f>
        <v>8.688547999999999</v>
      </c>
    </row>
    <row r="72" spans="1:11" x14ac:dyDescent="0.2">
      <c r="A72" s="22"/>
      <c r="B72" s="22"/>
      <c r="C72" s="22"/>
      <c r="D72" s="22"/>
      <c r="E72" s="22"/>
      <c r="F72" s="22"/>
      <c r="G72" s="22"/>
      <c r="H72" s="22"/>
      <c r="I72" s="22"/>
      <c r="J72" s="27"/>
      <c r="K72" s="26"/>
    </row>
    <row r="73" spans="1:11" x14ac:dyDescent="0.2">
      <c r="A73" s="53"/>
      <c r="B73" s="53"/>
      <c r="C73" s="53"/>
      <c r="D73" s="23"/>
      <c r="E73" s="24"/>
      <c r="F73" s="54" t="s">
        <v>79</v>
      </c>
      <c r="G73" s="53"/>
      <c r="H73" s="55">
        <f>J73</f>
        <v>100877.97720000001</v>
      </c>
      <c r="I73" s="53"/>
      <c r="J73" s="27">
        <f>SUM(J6:J71)</f>
        <v>100877.97720000001</v>
      </c>
      <c r="K73" s="27">
        <f>SUM(K6:K71)</f>
        <v>121396.55776248001</v>
      </c>
    </row>
    <row r="74" spans="1:11" x14ac:dyDescent="0.2">
      <c r="A74" s="53"/>
      <c r="B74" s="53"/>
      <c r="C74" s="53"/>
      <c r="D74" s="23"/>
      <c r="E74" s="24"/>
      <c r="F74" s="54" t="s">
        <v>80</v>
      </c>
      <c r="G74" s="53"/>
      <c r="H74" s="55">
        <f>(H75-H73)</f>
        <v>20518.580562479998</v>
      </c>
      <c r="I74" s="53"/>
      <c r="J74" s="21"/>
      <c r="K74" s="17"/>
    </row>
    <row r="75" spans="1:11" x14ac:dyDescent="0.2">
      <c r="A75" s="53"/>
      <c r="B75" s="53"/>
      <c r="C75" s="53"/>
      <c r="D75" s="23"/>
      <c r="E75" s="24"/>
      <c r="F75" s="54" t="s">
        <v>81</v>
      </c>
      <c r="G75" s="53"/>
      <c r="H75" s="55">
        <f>K73</f>
        <v>121396.55776248001</v>
      </c>
      <c r="I75" s="53"/>
      <c r="J75" s="21"/>
      <c r="K75" s="17"/>
    </row>
    <row r="76" spans="1:11" ht="119.25" customHeight="1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1"/>
      <c r="K76" s="17"/>
    </row>
  </sheetData>
  <mergeCells count="14">
    <mergeCell ref="A3:D3"/>
    <mergeCell ref="A75:C75"/>
    <mergeCell ref="F75:G75"/>
    <mergeCell ref="H75:I75"/>
    <mergeCell ref="A1:I1"/>
    <mergeCell ref="A73:C73"/>
    <mergeCell ref="F73:G73"/>
    <mergeCell ref="H73:I73"/>
    <mergeCell ref="A74:C74"/>
    <mergeCell ref="F74:G74"/>
    <mergeCell ref="H74:I74"/>
    <mergeCell ref="G2:H2"/>
    <mergeCell ref="E3:F3"/>
    <mergeCell ref="G3:H3"/>
  </mergeCells>
  <printOptions horizontalCentered="1"/>
  <pageMargins left="0.11811023622047245" right="0.11811023622047245" top="0.78740157480314965" bottom="0.78740157480314965" header="0.31496062992125984" footer="0.31496062992125984"/>
  <pageSetup paperSize="9" scale="75" orientation="portrait" r:id="rId1"/>
  <rowBreaks count="4" manualBreakCount="4">
    <brk id="20" max="8" man="1"/>
    <brk id="29" max="8" man="1"/>
    <brk id="46" max="8" man="1"/>
    <brk id="6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CCF51-4482-49E9-A8D1-AD249C2DAA8D}">
  <dimension ref="A1:I19"/>
  <sheetViews>
    <sheetView view="pageBreakPreview" zoomScale="80" zoomScaleNormal="100" zoomScaleSheetLayoutView="80" workbookViewId="0">
      <selection activeCell="B8" sqref="B8"/>
    </sheetView>
  </sheetViews>
  <sheetFormatPr defaultRowHeight="14.25" x14ac:dyDescent="0.2"/>
  <cols>
    <col min="2" max="2" width="47.5" customWidth="1"/>
    <col min="3" max="3" width="15.875" bestFit="1" customWidth="1"/>
    <col min="5" max="5" width="14.5" bestFit="1" customWidth="1"/>
    <col min="7" max="7" width="24.375" customWidth="1"/>
    <col min="8" max="8" width="18.75" customWidth="1"/>
    <col min="9" max="9" width="15.25" customWidth="1"/>
  </cols>
  <sheetData>
    <row r="1" spans="1:9" ht="161.25" customHeight="1" x14ac:dyDescent="0.3">
      <c r="A1" s="60" t="s">
        <v>116</v>
      </c>
      <c r="B1" s="60"/>
      <c r="C1" s="60"/>
      <c r="D1" s="60"/>
      <c r="E1" s="60"/>
      <c r="F1" s="60"/>
      <c r="G1" s="60"/>
      <c r="H1" s="60"/>
      <c r="I1" s="60"/>
    </row>
    <row r="2" spans="1:9" ht="15" thickBot="1" x14ac:dyDescent="0.25">
      <c r="A2" s="67"/>
      <c r="B2" s="67"/>
      <c r="C2" s="67"/>
      <c r="D2" s="67"/>
      <c r="E2" s="67"/>
      <c r="F2" s="67"/>
      <c r="G2" s="67"/>
      <c r="H2" s="48"/>
    </row>
    <row r="3" spans="1:9" ht="20.25" thickBot="1" x14ac:dyDescent="0.25">
      <c r="A3" s="68" t="s">
        <v>107</v>
      </c>
      <c r="B3" s="69"/>
      <c r="C3" s="69"/>
      <c r="D3" s="69"/>
      <c r="E3" s="69"/>
      <c r="F3" s="69"/>
      <c r="G3" s="69"/>
      <c r="H3" s="69"/>
      <c r="I3" s="70"/>
    </row>
    <row r="4" spans="1:9" ht="16.5" thickBot="1" x14ac:dyDescent="0.25">
      <c r="A4" s="61"/>
      <c r="B4" s="62"/>
      <c r="C4" s="62"/>
      <c r="D4" s="62"/>
      <c r="E4" s="62"/>
      <c r="F4" s="62"/>
      <c r="G4" s="62"/>
      <c r="H4" s="62"/>
      <c r="I4" s="62"/>
    </row>
    <row r="5" spans="1:9" ht="47.25" customHeight="1" thickBot="1" x14ac:dyDescent="0.25">
      <c r="A5" s="50" t="s">
        <v>108</v>
      </c>
      <c r="B5" s="71" t="s">
        <v>175</v>
      </c>
      <c r="C5" s="72"/>
      <c r="D5" s="72"/>
      <c r="E5" s="72"/>
      <c r="F5" s="72"/>
      <c r="G5" s="72"/>
      <c r="H5" s="72"/>
      <c r="I5" s="73"/>
    </row>
    <row r="6" spans="1:9" ht="15.75" x14ac:dyDescent="0.2">
      <c r="A6" s="35" t="s">
        <v>85</v>
      </c>
      <c r="B6" s="74">
        <v>44323</v>
      </c>
      <c r="C6" s="75"/>
      <c r="D6" s="75"/>
      <c r="E6" s="75"/>
      <c r="F6" s="75"/>
      <c r="G6" s="75"/>
      <c r="H6" s="75"/>
      <c r="I6" s="75"/>
    </row>
    <row r="7" spans="1:9" ht="15" x14ac:dyDescent="0.2">
      <c r="A7" s="76"/>
      <c r="B7" s="77"/>
      <c r="C7" s="77"/>
      <c r="D7" s="77"/>
      <c r="E7" s="77"/>
      <c r="F7" s="77"/>
      <c r="G7" s="77"/>
      <c r="H7" s="77"/>
      <c r="I7" s="77"/>
    </row>
    <row r="8" spans="1:9" ht="31.5" x14ac:dyDescent="0.2">
      <c r="A8" s="36" t="s">
        <v>7</v>
      </c>
      <c r="B8" s="37" t="s">
        <v>10</v>
      </c>
      <c r="C8" s="38" t="s">
        <v>109</v>
      </c>
      <c r="D8" s="64" t="s">
        <v>110</v>
      </c>
      <c r="E8" s="65"/>
      <c r="F8" s="64" t="s">
        <v>111</v>
      </c>
      <c r="G8" s="65"/>
      <c r="H8" s="64" t="s">
        <v>117</v>
      </c>
      <c r="I8" s="65"/>
    </row>
    <row r="9" spans="1:9" ht="26.25" customHeight="1" x14ac:dyDescent="0.2">
      <c r="A9" s="39">
        <v>1</v>
      </c>
      <c r="B9" s="47" t="str">
        <f>'Orçamento Sintético'!D5</f>
        <v>RESERVATÓRIO DE 10.000 LITROS ANGICO VELHO</v>
      </c>
      <c r="C9" s="40">
        <f>'Orçamento Sintético'!I5</f>
        <v>21581.571199999998</v>
      </c>
      <c r="D9" s="41">
        <v>0.3</v>
      </c>
      <c r="E9" s="42">
        <f>(C9*D9)</f>
        <v>6474.4713599999995</v>
      </c>
      <c r="F9" s="41">
        <v>0.3</v>
      </c>
      <c r="G9" s="42">
        <f>(F9*C9)</f>
        <v>6474.4713599999995</v>
      </c>
      <c r="H9" s="41">
        <v>0.4</v>
      </c>
      <c r="I9" s="42">
        <f>(H9*C9)</f>
        <v>8632.6284799999994</v>
      </c>
    </row>
    <row r="10" spans="1:9" ht="21" customHeight="1" x14ac:dyDescent="0.2">
      <c r="A10" s="39">
        <v>2</v>
      </c>
      <c r="B10" s="47" t="str">
        <f>'Orçamento Sintético'!D22</f>
        <v>RESERVATÓRIO DE 20.000 LITROS CAMPO DE FUTEBOL</v>
      </c>
      <c r="C10" s="40">
        <f>'Orçamento Sintético'!I22</f>
        <v>41678.264999999999</v>
      </c>
      <c r="D10" s="41">
        <v>0.3</v>
      </c>
      <c r="E10" s="42">
        <f t="shared" ref="E10:E12" si="0">(C10*D10)</f>
        <v>12503.479499999999</v>
      </c>
      <c r="F10" s="41">
        <v>0.3</v>
      </c>
      <c r="G10" s="42">
        <f t="shared" ref="G10:G12" si="1">(F10*C10)</f>
        <v>12503.479499999999</v>
      </c>
      <c r="H10" s="41">
        <v>0.4</v>
      </c>
      <c r="I10" s="42">
        <f t="shared" ref="I10:I12" si="2">(H10*C10)</f>
        <v>16671.306</v>
      </c>
    </row>
    <row r="11" spans="1:9" ht="21" customHeight="1" x14ac:dyDescent="0.2">
      <c r="A11" s="39">
        <v>3</v>
      </c>
      <c r="B11" s="47" t="str">
        <f>'Orçamento Sintético'!D39</f>
        <v>RESERVATÓRIO DE 10.000 LITROS MORRO DOS PAUS</v>
      </c>
      <c r="C11" s="40">
        <f>'Orçamento Sintético'!I39</f>
        <v>21581.571199999998</v>
      </c>
      <c r="D11" s="41">
        <v>0.3</v>
      </c>
      <c r="E11" s="42">
        <f t="shared" si="0"/>
        <v>6474.4713599999995</v>
      </c>
      <c r="F11" s="41">
        <v>0.3</v>
      </c>
      <c r="G11" s="42">
        <f t="shared" si="1"/>
        <v>6474.4713599999995</v>
      </c>
      <c r="H11" s="41">
        <v>0.4</v>
      </c>
      <c r="I11" s="42">
        <f t="shared" si="2"/>
        <v>8632.6284799999994</v>
      </c>
    </row>
    <row r="12" spans="1:9" ht="22.5" customHeight="1" x14ac:dyDescent="0.2">
      <c r="A12" s="39">
        <v>4</v>
      </c>
      <c r="B12" s="47" t="str">
        <f>'Orçamento Sintético'!D56</f>
        <v>RESERVATÓRIO DE 20.000 LITROS PARAISO</v>
      </c>
      <c r="C12" s="40">
        <f>'Orçamento Sintético'!I56</f>
        <v>41678.264999999999</v>
      </c>
      <c r="D12" s="41">
        <v>0.3</v>
      </c>
      <c r="E12" s="42">
        <f t="shared" si="0"/>
        <v>12503.479499999999</v>
      </c>
      <c r="F12" s="41">
        <v>0.3</v>
      </c>
      <c r="G12" s="42">
        <f t="shared" si="1"/>
        <v>12503.479499999999</v>
      </c>
      <c r="H12" s="41">
        <v>0.4</v>
      </c>
      <c r="I12" s="42">
        <f t="shared" si="2"/>
        <v>16671.306</v>
      </c>
    </row>
    <row r="13" spans="1:9" ht="15.75" x14ac:dyDescent="0.2">
      <c r="A13" s="43"/>
      <c r="B13" s="44" t="s">
        <v>112</v>
      </c>
      <c r="C13" s="45">
        <f>SUM(C9:C12)</f>
        <v>126519.6724</v>
      </c>
      <c r="D13" s="46">
        <v>0.3</v>
      </c>
      <c r="E13" s="45">
        <f>SUM(E9:E12)</f>
        <v>37955.901719999994</v>
      </c>
      <c r="F13" s="46">
        <f>G13/C13</f>
        <v>0.3</v>
      </c>
      <c r="G13" s="45">
        <f>SUM(G9:G12)</f>
        <v>37955.901719999994</v>
      </c>
      <c r="H13" s="46">
        <f>(I13/C13)</f>
        <v>0.39999999999999997</v>
      </c>
      <c r="I13" s="45">
        <f>SUM(I9:I12)</f>
        <v>50607.868959999993</v>
      </c>
    </row>
    <row r="14" spans="1:9" ht="15.75" x14ac:dyDescent="0.2">
      <c r="A14" s="43"/>
      <c r="B14" s="44" t="s">
        <v>113</v>
      </c>
      <c r="C14" s="44"/>
      <c r="D14" s="46">
        <v>0.3</v>
      </c>
      <c r="E14" s="45">
        <f>E13</f>
        <v>37955.901719999994</v>
      </c>
      <c r="F14" s="46">
        <f t="shared" ref="F14" si="3">D14+F13</f>
        <v>0.6</v>
      </c>
      <c r="G14" s="45">
        <f>E14+G13-0.01</f>
        <v>75911.793439999994</v>
      </c>
      <c r="H14" s="46">
        <f t="shared" ref="H14" si="4">F14+H13</f>
        <v>1</v>
      </c>
      <c r="I14" s="45">
        <f>G14+I13-0.01</f>
        <v>126519.65239999999</v>
      </c>
    </row>
    <row r="15" spans="1:9" ht="48" customHeight="1" x14ac:dyDescent="0.2">
      <c r="A15" s="21"/>
      <c r="B15" s="21"/>
      <c r="C15" s="21"/>
      <c r="D15" s="21"/>
      <c r="E15" s="21"/>
      <c r="F15" s="21"/>
      <c r="G15" s="21"/>
      <c r="H15" s="21"/>
      <c r="I15" s="49"/>
    </row>
    <row r="16" spans="1:9" ht="59.25" customHeight="1" x14ac:dyDescent="0.2">
      <c r="A16" s="66"/>
      <c r="B16" s="66"/>
      <c r="C16" s="66"/>
      <c r="D16" s="66"/>
      <c r="E16" s="66"/>
      <c r="F16" s="66"/>
      <c r="G16" s="66"/>
      <c r="H16" s="49"/>
      <c r="I16" s="49"/>
    </row>
    <row r="17" spans="1:9" ht="22.5" customHeight="1" x14ac:dyDescent="0.3">
      <c r="A17" s="78" t="s">
        <v>114</v>
      </c>
      <c r="B17" s="78"/>
      <c r="C17" s="78"/>
      <c r="D17" s="78"/>
      <c r="E17" s="78"/>
      <c r="F17" s="78"/>
      <c r="G17" s="78"/>
      <c r="H17" s="78"/>
      <c r="I17" s="78"/>
    </row>
    <row r="18" spans="1:9" ht="9.75" customHeight="1" x14ac:dyDescent="0.2">
      <c r="A18" s="63" t="s">
        <v>115</v>
      </c>
      <c r="B18" s="63"/>
      <c r="C18" s="63"/>
      <c r="D18" s="63"/>
      <c r="E18" s="63"/>
      <c r="F18" s="63"/>
      <c r="G18" s="63"/>
      <c r="H18" s="63"/>
      <c r="I18" s="63"/>
    </row>
    <row r="19" spans="1:9" ht="15" customHeight="1" x14ac:dyDescent="0.2">
      <c r="A19" s="63"/>
      <c r="B19" s="63"/>
      <c r="C19" s="63"/>
      <c r="D19" s="63"/>
      <c r="E19" s="63"/>
      <c r="F19" s="63"/>
      <c r="G19" s="63"/>
      <c r="H19" s="63"/>
      <c r="I19" s="63"/>
    </row>
  </sheetData>
  <mergeCells count="13">
    <mergeCell ref="A1:I1"/>
    <mergeCell ref="A4:I4"/>
    <mergeCell ref="A18:I19"/>
    <mergeCell ref="D8:E8"/>
    <mergeCell ref="F8:G8"/>
    <mergeCell ref="A16:G16"/>
    <mergeCell ref="A2:G2"/>
    <mergeCell ref="A3:I3"/>
    <mergeCell ref="H8:I8"/>
    <mergeCell ref="B5:I5"/>
    <mergeCell ref="B6:I6"/>
    <mergeCell ref="A7:I7"/>
    <mergeCell ref="A17:I17"/>
  </mergeCells>
  <printOptions horizontalCentered="1"/>
  <pageMargins left="0.11811023622047245" right="0.11811023622047245" top="0.78740157480314965" bottom="0.78740157480314965" header="0.31496062992125984" footer="0.31496062992125984"/>
  <pageSetup paperSize="9" scale="8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1E210-2623-48DC-8383-B368CB0997FF}">
  <dimension ref="A1:G36"/>
  <sheetViews>
    <sheetView tabSelected="1" view="pageBreakPreview" zoomScale="110" zoomScaleNormal="100" zoomScaleSheetLayoutView="110" workbookViewId="0">
      <selection activeCell="J1" sqref="J1"/>
    </sheetView>
  </sheetViews>
  <sheetFormatPr defaultRowHeight="14.25" x14ac:dyDescent="0.2"/>
  <cols>
    <col min="1" max="1" width="33" customWidth="1"/>
    <col min="2" max="2" width="11.375" customWidth="1"/>
    <col min="3" max="3" width="10.875" bestFit="1" customWidth="1"/>
    <col min="4" max="4" width="9.125" bestFit="1" customWidth="1"/>
    <col min="5" max="5" width="6" bestFit="1" customWidth="1"/>
    <col min="6" max="6" width="5.375" bestFit="1" customWidth="1"/>
    <col min="7" max="7" width="10.75" bestFit="1" customWidth="1"/>
  </cols>
  <sheetData>
    <row r="1" spans="1:7" ht="127.5" customHeight="1" x14ac:dyDescent="0.25">
      <c r="A1" s="79" t="str">
        <f>'[2]ORÇAMENTO PRAÇA'!$A$1</f>
        <v>ESTADO DO RIO GRANDE DO NORTE
PREFEITURA MUNICIPAL DE SÃO MIGUEL DO GOSTOSO
Rua dos Dourados 61 – Centro – São Miguel do Gostoso - RN
CNPJ: 01.612.396/0001-90</v>
      </c>
      <c r="B1" s="79"/>
      <c r="C1" s="79"/>
      <c r="D1" s="79"/>
      <c r="E1" s="79"/>
      <c r="F1" s="79"/>
      <c r="G1" s="79"/>
    </row>
    <row r="2" spans="1:7" ht="15.75" x14ac:dyDescent="0.25">
      <c r="A2" s="80"/>
      <c r="B2" s="80"/>
      <c r="C2" s="80"/>
      <c r="D2" s="80"/>
      <c r="E2" s="80"/>
      <c r="F2" s="80"/>
      <c r="G2" s="80"/>
    </row>
    <row r="3" spans="1:7" ht="15" x14ac:dyDescent="0.2">
      <c r="A3" s="81"/>
      <c r="B3" s="81"/>
      <c r="C3" s="81"/>
      <c r="D3" s="81"/>
      <c r="E3" s="81"/>
      <c r="F3" s="81"/>
      <c r="G3" s="81"/>
    </row>
    <row r="4" spans="1:7" ht="22.5" customHeight="1" x14ac:dyDescent="0.2">
      <c r="A4" s="82" t="s">
        <v>118</v>
      </c>
      <c r="B4" s="82"/>
      <c r="C4" s="83" t="s">
        <v>119</v>
      </c>
      <c r="D4" s="83"/>
      <c r="E4" s="83" t="s">
        <v>2</v>
      </c>
      <c r="F4" s="83"/>
      <c r="G4" s="82" t="s">
        <v>120</v>
      </c>
    </row>
    <row r="5" spans="1:7" ht="64.5" customHeight="1" thickBot="1" x14ac:dyDescent="0.25">
      <c r="A5" s="84" t="s">
        <v>176</v>
      </c>
      <c r="B5" s="84"/>
      <c r="C5" s="85" t="s">
        <v>121</v>
      </c>
      <c r="D5" s="85"/>
      <c r="E5" s="85" t="s">
        <v>122</v>
      </c>
      <c r="F5" s="85"/>
      <c r="G5" s="86">
        <v>44323</v>
      </c>
    </row>
    <row r="6" spans="1:7" ht="18.75" thickBot="1" x14ac:dyDescent="0.25">
      <c r="A6" s="87" t="s">
        <v>123</v>
      </c>
      <c r="B6" s="88"/>
      <c r="C6" s="88"/>
      <c r="D6" s="88"/>
      <c r="E6" s="88"/>
      <c r="F6" s="88"/>
      <c r="G6" s="89"/>
    </row>
    <row r="7" spans="1:7" ht="15" thickBot="1" x14ac:dyDescent="0.25">
      <c r="A7" s="90"/>
      <c r="B7" s="90"/>
      <c r="C7" s="90"/>
      <c r="D7" s="90"/>
      <c r="E7" s="90"/>
      <c r="F7" s="90"/>
      <c r="G7" s="90"/>
    </row>
    <row r="8" spans="1:7" ht="15" thickBot="1" x14ac:dyDescent="0.25">
      <c r="A8" s="91" t="s">
        <v>124</v>
      </c>
      <c r="B8" s="92" t="s">
        <v>125</v>
      </c>
      <c r="C8" s="93"/>
      <c r="D8" s="93"/>
      <c r="E8" s="93"/>
      <c r="F8" s="93"/>
      <c r="G8" s="94"/>
    </row>
    <row r="9" spans="1:7" ht="15" thickBot="1" x14ac:dyDescent="0.25">
      <c r="A9" s="95" t="s">
        <v>126</v>
      </c>
      <c r="B9" s="96" t="s">
        <v>127</v>
      </c>
      <c r="C9" s="97"/>
      <c r="D9" s="97"/>
      <c r="E9" s="97"/>
      <c r="F9" s="98"/>
      <c r="G9" s="99"/>
    </row>
    <row r="10" spans="1:7" x14ac:dyDescent="0.2">
      <c r="A10" s="100" t="s">
        <v>128</v>
      </c>
      <c r="B10" s="101" t="s">
        <v>129</v>
      </c>
      <c r="C10" s="102"/>
      <c r="D10" s="102"/>
      <c r="E10" s="103"/>
      <c r="F10" s="104" t="s">
        <v>130</v>
      </c>
      <c r="G10" s="104"/>
    </row>
    <row r="11" spans="1:7" x14ac:dyDescent="0.2">
      <c r="A11" s="105" t="s">
        <v>131</v>
      </c>
      <c r="B11" s="106" t="s">
        <v>132</v>
      </c>
      <c r="C11" s="107"/>
      <c r="D11" s="107"/>
      <c r="E11" s="108"/>
      <c r="F11" s="109">
        <v>5.5</v>
      </c>
      <c r="G11" s="109"/>
    </row>
    <row r="12" spans="1:7" x14ac:dyDescent="0.2">
      <c r="A12" s="105" t="s">
        <v>133</v>
      </c>
      <c r="B12" s="106" t="s">
        <v>134</v>
      </c>
      <c r="C12" s="107"/>
      <c r="D12" s="107"/>
      <c r="E12" s="108"/>
      <c r="F12" s="109">
        <v>1</v>
      </c>
      <c r="G12" s="109"/>
    </row>
    <row r="13" spans="1:7" x14ac:dyDescent="0.2">
      <c r="A13" s="105" t="s">
        <v>135</v>
      </c>
      <c r="B13" s="106" t="s">
        <v>136</v>
      </c>
      <c r="C13" s="107"/>
      <c r="D13" s="107"/>
      <c r="E13" s="108"/>
      <c r="F13" s="109">
        <v>1.27</v>
      </c>
      <c r="G13" s="109"/>
    </row>
    <row r="14" spans="1:7" x14ac:dyDescent="0.2">
      <c r="A14" s="105" t="s">
        <v>137</v>
      </c>
      <c r="B14" s="106" t="s">
        <v>138</v>
      </c>
      <c r="C14" s="107"/>
      <c r="D14" s="107"/>
      <c r="E14" s="108"/>
      <c r="F14" s="109">
        <v>1.39</v>
      </c>
      <c r="G14" s="109"/>
    </row>
    <row r="15" spans="1:7" x14ac:dyDescent="0.2">
      <c r="A15" s="105" t="s">
        <v>139</v>
      </c>
      <c r="B15" s="106" t="s">
        <v>140</v>
      </c>
      <c r="C15" s="107"/>
      <c r="D15" s="107"/>
      <c r="E15" s="108"/>
      <c r="F15" s="109">
        <v>8.1600000000000055</v>
      </c>
      <c r="G15" s="109"/>
    </row>
    <row r="16" spans="1:7" x14ac:dyDescent="0.2">
      <c r="A16" s="105" t="s">
        <v>141</v>
      </c>
      <c r="B16" s="106" t="s">
        <v>142</v>
      </c>
      <c r="C16" s="107"/>
      <c r="D16" s="107"/>
      <c r="E16" s="108"/>
      <c r="F16" s="109">
        <v>9.5</v>
      </c>
      <c r="G16" s="109"/>
    </row>
    <row r="17" spans="1:7" x14ac:dyDescent="0.2">
      <c r="A17" s="110" t="s">
        <v>143</v>
      </c>
      <c r="B17" s="111"/>
      <c r="C17" s="111"/>
      <c r="D17" s="111"/>
      <c r="E17" s="112"/>
      <c r="F17" s="113">
        <f>SUM(F11:G16)</f>
        <v>26.820000000000007</v>
      </c>
      <c r="G17" s="113"/>
    </row>
    <row r="18" spans="1:7" x14ac:dyDescent="0.2">
      <c r="A18" s="114" t="s">
        <v>144</v>
      </c>
      <c r="B18" s="115"/>
      <c r="C18" s="115"/>
      <c r="D18" s="115"/>
      <c r="E18" s="115"/>
      <c r="F18" s="115"/>
      <c r="G18" s="115"/>
    </row>
    <row r="19" spans="1:7" ht="15" thickBot="1" x14ac:dyDescent="0.25">
      <c r="A19" s="116" t="s">
        <v>145</v>
      </c>
      <c r="B19" s="117"/>
      <c r="C19" s="117"/>
      <c r="D19" s="117"/>
      <c r="E19" s="117"/>
      <c r="F19" s="117"/>
      <c r="G19" s="117"/>
    </row>
    <row r="20" spans="1:7" ht="15" thickBot="1" x14ac:dyDescent="0.25">
      <c r="A20" s="118" t="s">
        <v>146</v>
      </c>
      <c r="B20" s="119"/>
      <c r="C20" s="119"/>
      <c r="D20" s="119"/>
      <c r="E20" s="119"/>
      <c r="F20" s="119"/>
      <c r="G20" s="120"/>
    </row>
    <row r="21" spans="1:7" ht="15" thickBot="1" x14ac:dyDescent="0.25">
      <c r="A21" s="121" t="s">
        <v>147</v>
      </c>
      <c r="B21" s="122"/>
      <c r="C21" s="123"/>
      <c r="D21" s="124" t="s">
        <v>148</v>
      </c>
      <c r="E21" s="125"/>
      <c r="F21" s="125"/>
      <c r="G21" s="126"/>
    </row>
    <row r="22" spans="1:7" x14ac:dyDescent="0.2">
      <c r="A22" s="127"/>
      <c r="B22" s="128"/>
      <c r="C22" s="129" t="s">
        <v>149</v>
      </c>
      <c r="D22" s="129" t="s">
        <v>150</v>
      </c>
      <c r="E22" s="130"/>
      <c r="F22" s="131"/>
      <c r="G22" s="132"/>
    </row>
    <row r="23" spans="1:7" x14ac:dyDescent="0.2">
      <c r="A23" s="133"/>
      <c r="B23" s="134"/>
      <c r="C23" s="135" t="s">
        <v>151</v>
      </c>
      <c r="D23" s="135" t="s">
        <v>152</v>
      </c>
      <c r="E23" s="136"/>
      <c r="F23" s="134"/>
      <c r="G23" s="137"/>
    </row>
    <row r="24" spans="1:7" x14ac:dyDescent="0.2">
      <c r="A24" s="138" t="s">
        <v>128</v>
      </c>
      <c r="B24" s="139" t="s">
        <v>153</v>
      </c>
      <c r="C24" s="135" t="s">
        <v>154</v>
      </c>
      <c r="D24" s="135" t="s">
        <v>155</v>
      </c>
      <c r="E24" s="135" t="s">
        <v>156</v>
      </c>
      <c r="F24" s="139" t="s">
        <v>157</v>
      </c>
      <c r="G24" s="140" t="s">
        <v>158</v>
      </c>
    </row>
    <row r="25" spans="1:7" x14ac:dyDescent="0.2">
      <c r="A25" s="133"/>
      <c r="B25" s="134"/>
      <c r="C25" s="135" t="s">
        <v>152</v>
      </c>
      <c r="D25" s="135"/>
      <c r="E25" s="136"/>
      <c r="F25" s="134"/>
      <c r="G25" s="137"/>
    </row>
    <row r="26" spans="1:7" ht="15" thickBot="1" x14ac:dyDescent="0.25">
      <c r="A26" s="133"/>
      <c r="B26" s="134"/>
      <c r="C26" s="135" t="s">
        <v>155</v>
      </c>
      <c r="D26" s="135"/>
      <c r="E26" s="136"/>
      <c r="F26" s="134"/>
      <c r="G26" s="137"/>
    </row>
    <row r="27" spans="1:7" x14ac:dyDescent="0.2">
      <c r="A27" s="141" t="s">
        <v>159</v>
      </c>
      <c r="B27" s="142" t="s">
        <v>160</v>
      </c>
      <c r="C27" s="143">
        <v>0.03</v>
      </c>
      <c r="D27" s="142" t="s">
        <v>161</v>
      </c>
      <c r="E27" s="143">
        <v>0.03</v>
      </c>
      <c r="F27" s="143">
        <v>0.04</v>
      </c>
      <c r="G27" s="143">
        <v>5.5E-2</v>
      </c>
    </row>
    <row r="28" spans="1:7" x14ac:dyDescent="0.2">
      <c r="A28" s="144" t="s">
        <v>162</v>
      </c>
      <c r="B28" s="145" t="s">
        <v>163</v>
      </c>
      <c r="C28" s="146">
        <v>8.0000000000000002E-3</v>
      </c>
      <c r="D28" s="145" t="s">
        <v>161</v>
      </c>
      <c r="E28" s="146">
        <v>8.0000000000000002E-3</v>
      </c>
      <c r="F28" s="146">
        <v>8.0000000000000002E-3</v>
      </c>
      <c r="G28" s="146">
        <v>0.01</v>
      </c>
    </row>
    <row r="29" spans="1:7" x14ac:dyDescent="0.2">
      <c r="A29" s="144" t="s">
        <v>164</v>
      </c>
      <c r="B29" s="145" t="s">
        <v>165</v>
      </c>
      <c r="C29" s="146">
        <v>9.7000000000000003E-3</v>
      </c>
      <c r="D29" s="145" t="s">
        <v>161</v>
      </c>
      <c r="E29" s="146">
        <v>9.7000000000000003E-3</v>
      </c>
      <c r="F29" s="146">
        <v>1.2699999999999999E-2</v>
      </c>
      <c r="G29" s="146">
        <v>1.2699999999999999E-2</v>
      </c>
    </row>
    <row r="30" spans="1:7" x14ac:dyDescent="0.2">
      <c r="A30" s="144" t="s">
        <v>166</v>
      </c>
      <c r="B30" s="145" t="s">
        <v>167</v>
      </c>
      <c r="C30" s="146">
        <v>5.8999999999999999E-3</v>
      </c>
      <c r="D30" s="145" t="s">
        <v>161</v>
      </c>
      <c r="E30" s="146">
        <v>5.8999999999999999E-3</v>
      </c>
      <c r="F30" s="146">
        <v>1.23E-2</v>
      </c>
      <c r="G30" s="146">
        <v>1.3899999999999999E-2</v>
      </c>
    </row>
    <row r="31" spans="1:7" x14ac:dyDescent="0.2">
      <c r="A31" s="144" t="s">
        <v>168</v>
      </c>
      <c r="B31" s="145" t="s">
        <v>169</v>
      </c>
      <c r="C31" s="146">
        <v>6.1600000000000002E-2</v>
      </c>
      <c r="D31" s="145" t="s">
        <v>161</v>
      </c>
      <c r="E31" s="146">
        <v>6.1600000000000002E-2</v>
      </c>
      <c r="F31" s="146">
        <v>7.3999999999999996E-2</v>
      </c>
      <c r="G31" s="146">
        <v>8.1600000000000103E-2</v>
      </c>
    </row>
    <row r="32" spans="1:7" ht="15" thickBot="1" x14ac:dyDescent="0.25">
      <c r="A32" s="147" t="s">
        <v>170</v>
      </c>
      <c r="B32" s="148" t="s">
        <v>171</v>
      </c>
      <c r="C32" s="149">
        <v>5.6500000000000002E-2</v>
      </c>
      <c r="D32" s="148" t="s">
        <v>161</v>
      </c>
      <c r="E32" s="149">
        <v>5.6500000000000002E-2</v>
      </c>
      <c r="F32" s="149">
        <v>8.6499999999999994E-2</v>
      </c>
      <c r="G32" s="149">
        <v>9.5000000000000001E-2</v>
      </c>
    </row>
    <row r="33" spans="1:7" x14ac:dyDescent="0.2">
      <c r="A33" s="150"/>
      <c r="B33" s="133"/>
      <c r="C33" s="151"/>
      <c r="D33" s="133"/>
      <c r="E33" s="151"/>
      <c r="F33" s="151"/>
      <c r="G33" s="152"/>
    </row>
    <row r="34" spans="1:7" x14ac:dyDescent="0.2">
      <c r="A34" s="153" t="s">
        <v>172</v>
      </c>
      <c r="B34" s="138" t="s">
        <v>173</v>
      </c>
      <c r="C34" s="154">
        <v>0.2034</v>
      </c>
      <c r="D34" s="138" t="s">
        <v>161</v>
      </c>
      <c r="E34" s="154">
        <v>0.2034</v>
      </c>
      <c r="F34" s="154">
        <v>0.22120000000000001</v>
      </c>
      <c r="G34" s="155">
        <v>0.26819999999999999</v>
      </c>
    </row>
    <row r="35" spans="1:7" x14ac:dyDescent="0.2">
      <c r="A35" s="135" t="s">
        <v>174</v>
      </c>
      <c r="B35" s="138"/>
      <c r="C35" s="138"/>
      <c r="D35" s="138"/>
      <c r="E35" s="138"/>
      <c r="F35" s="138"/>
      <c r="G35" s="140"/>
    </row>
    <row r="36" spans="1:7" ht="15" thickBot="1" x14ac:dyDescent="0.25">
      <c r="A36" s="156"/>
      <c r="B36" s="157"/>
      <c r="C36" s="158"/>
      <c r="D36" s="157"/>
      <c r="E36" s="157"/>
      <c r="F36" s="157"/>
      <c r="G36" s="159"/>
    </row>
  </sheetData>
  <mergeCells count="33">
    <mergeCell ref="A17:E17"/>
    <mergeCell ref="F17:G17"/>
    <mergeCell ref="A18:G18"/>
    <mergeCell ref="A19:G19"/>
    <mergeCell ref="A20:G20"/>
    <mergeCell ref="A21:C21"/>
    <mergeCell ref="D21:G21"/>
    <mergeCell ref="B14:E14"/>
    <mergeCell ref="F14:G14"/>
    <mergeCell ref="B15:E15"/>
    <mergeCell ref="F15:G15"/>
    <mergeCell ref="B16:E16"/>
    <mergeCell ref="F16:G16"/>
    <mergeCell ref="B11:E11"/>
    <mergeCell ref="F11:G11"/>
    <mergeCell ref="B12:E12"/>
    <mergeCell ref="F12:G12"/>
    <mergeCell ref="B13:E13"/>
    <mergeCell ref="F13:G13"/>
    <mergeCell ref="A6:G6"/>
    <mergeCell ref="A7:G7"/>
    <mergeCell ref="B8:G8"/>
    <mergeCell ref="B9:E9"/>
    <mergeCell ref="B10:E10"/>
    <mergeCell ref="F10:G10"/>
    <mergeCell ref="A1:G1"/>
    <mergeCell ref="A2:G2"/>
    <mergeCell ref="A3:G3"/>
    <mergeCell ref="C4:D4"/>
    <mergeCell ref="E4:F4"/>
    <mergeCell ref="A5:B5"/>
    <mergeCell ref="C5:D5"/>
    <mergeCell ref="E5:F5"/>
  </mergeCells>
  <pageMargins left="0.511811024" right="0.511811024" top="0.78740157499999996" bottom="0.78740157499999996" header="0.31496062000000002" footer="0.31496062000000002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Orçamento Sintético</vt:lpstr>
      <vt:lpstr>Orçamento</vt:lpstr>
      <vt:lpstr>Cronograma</vt:lpstr>
      <vt:lpstr>BDI</vt:lpstr>
      <vt:lpstr>Cronograma!Area_de_impressao</vt:lpstr>
      <vt:lpstr>Orçamento!Area_de_impressao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GUSTAVO</cp:lastModifiedBy>
  <cp:revision>0</cp:revision>
  <cp:lastPrinted>2021-05-10T13:42:49Z</cp:lastPrinted>
  <dcterms:created xsi:type="dcterms:W3CDTF">2021-05-07T14:13:51Z</dcterms:created>
  <dcterms:modified xsi:type="dcterms:W3CDTF">2021-05-10T13:43:12Z</dcterms:modified>
</cp:coreProperties>
</file>